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Sponsored funding budget" sheetId="1" r:id="rId1"/>
    <sheet name="Travel" sheetId="2" r:id="rId2"/>
    <sheet name="Assistanteship Rates" sheetId="3" r:id="rId3"/>
    <sheet name="Tuition Rates" sheetId="4" r:id="rId4"/>
    <sheet name="Overload Language" sheetId="5" r:id="rId5"/>
    <sheet name="Cost Share" sheetId="6" r:id="rId6"/>
    <sheet name="Third Party Cost Share" sheetId="7" r:id="rId7"/>
    <sheet name="Third Party In Kind" sheetId="8" r:id="rId8"/>
  </sheets>
  <definedNames>
    <definedName name="_xlnm.Print_Area" localSheetId="5">'Cost Share'!$A$1:$N$47</definedName>
    <definedName name="_xlnm.Print_Area" localSheetId="0">'Sponsored funding budget'!$A$1:$K$92</definedName>
    <definedName name="_xlnm.Print_Area" localSheetId="6">'Third Party Cost Share'!$A$1:$N$47</definedName>
    <definedName name="_xlnm.Print_Area" localSheetId="7">'Third Party In Kind'!$A$1:$N$48</definedName>
  </definedNames>
  <calcPr fullCalcOnLoad="1"/>
</workbook>
</file>

<file path=xl/comments4.xml><?xml version="1.0" encoding="utf-8"?>
<comments xmlns="http://schemas.openxmlformats.org/spreadsheetml/2006/main">
  <authors>
    <author>Author</author>
    <author>Larson, Chelsea</author>
  </authors>
  <commentList>
    <comment ref="D32" authorId="0">
      <text>
        <r>
          <rPr>
            <b/>
            <sz val="9"/>
            <rFont val="Tahoma"/>
            <family val="2"/>
          </rPr>
          <t>Author:</t>
        </r>
        <r>
          <rPr>
            <sz val="9"/>
            <rFont val="Tahoma"/>
            <family val="2"/>
          </rPr>
          <t xml:space="preserve">
adjusted to keep at same rate as advertised with increase to ND/MN but keeping Non-Resident and International at current rate
</t>
        </r>
      </text>
    </comment>
    <comment ref="C119" authorId="1">
      <text>
        <r>
          <rPr>
            <b/>
            <sz val="9"/>
            <rFont val="Tahoma"/>
            <family val="2"/>
          </rPr>
          <t>Larson, Chelsea:</t>
        </r>
        <r>
          <rPr>
            <sz val="9"/>
            <rFont val="Tahoma"/>
            <family val="2"/>
          </rPr>
          <t xml:space="preserve">
New program Fall 22
</t>
        </r>
      </text>
    </comment>
    <comment ref="AE119" authorId="1">
      <text>
        <r>
          <rPr>
            <b/>
            <sz val="9"/>
            <rFont val="Tahoma"/>
            <family val="2"/>
          </rPr>
          <t>Larson, Chelsea:</t>
        </r>
        <r>
          <rPr>
            <sz val="9"/>
            <rFont val="Tahoma"/>
            <family val="2"/>
          </rPr>
          <t xml:space="preserve">
Not sure whether SMHS wants an increase for FY23 or not</t>
        </r>
      </text>
    </comment>
    <comment ref="C120" authorId="1">
      <text>
        <r>
          <rPr>
            <b/>
            <sz val="9"/>
            <rFont val="Tahoma"/>
            <family val="2"/>
          </rPr>
          <t>Larson, Chelsea:</t>
        </r>
        <r>
          <rPr>
            <sz val="9"/>
            <rFont val="Tahoma"/>
            <family val="2"/>
          </rPr>
          <t xml:space="preserve">
New Program Fall 22
</t>
        </r>
      </text>
    </comment>
    <comment ref="C121" authorId="1">
      <text>
        <r>
          <rPr>
            <b/>
            <sz val="9"/>
            <rFont val="Tahoma"/>
            <family val="2"/>
          </rPr>
          <t>Larson, Chelsea:</t>
        </r>
        <r>
          <rPr>
            <sz val="9"/>
            <rFont val="Tahoma"/>
            <family val="2"/>
          </rPr>
          <t xml:space="preserve">
New Program Fall 22</t>
        </r>
      </text>
    </comment>
    <comment ref="AD141" authorId="1">
      <text>
        <r>
          <rPr>
            <b/>
            <sz val="9"/>
            <rFont val="Tahoma"/>
            <family val="2"/>
          </rPr>
          <t>Larson, Chelsea:</t>
        </r>
        <r>
          <rPr>
            <sz val="9"/>
            <rFont val="Tahoma"/>
            <family val="2"/>
          </rPr>
          <t xml:space="preserve">
Pending SBHE approval</t>
        </r>
      </text>
    </comment>
    <comment ref="G147" authorId="0">
      <text>
        <r>
          <rPr>
            <b/>
            <sz val="9"/>
            <rFont val="Tahoma"/>
            <family val="2"/>
          </rPr>
          <t>Author:</t>
        </r>
        <r>
          <rPr>
            <sz val="9"/>
            <rFont val="Tahoma"/>
            <family val="2"/>
          </rPr>
          <t xml:space="preserve">
Updated to match ND OPM rate
</t>
        </r>
      </text>
    </comment>
    <comment ref="C157" authorId="1">
      <text>
        <r>
          <rPr>
            <b/>
            <sz val="9"/>
            <rFont val="Tahoma"/>
            <family val="2"/>
          </rPr>
          <t>Larson, Chelsea:</t>
        </r>
        <r>
          <rPr>
            <sz val="9"/>
            <rFont val="Tahoma"/>
            <family val="2"/>
          </rPr>
          <t xml:space="preserve">
Including Indigenous Health</t>
        </r>
      </text>
    </comment>
    <comment ref="AD159" authorId="1">
      <text>
        <r>
          <rPr>
            <b/>
            <sz val="9"/>
            <rFont val="Tahoma"/>
            <family val="2"/>
          </rPr>
          <t>Larson, Chelsea:</t>
        </r>
        <r>
          <rPr>
            <sz val="9"/>
            <rFont val="Tahoma"/>
            <family val="2"/>
          </rPr>
          <t xml:space="preserve">
Pending SBHE approval</t>
        </r>
      </text>
    </comment>
  </commentList>
</comments>
</file>

<file path=xl/sharedStrings.xml><?xml version="1.0" encoding="utf-8"?>
<sst xmlns="http://schemas.openxmlformats.org/spreadsheetml/2006/main" count="1288" uniqueCount="341">
  <si>
    <t>DESCRIPTION</t>
  </si>
  <si>
    <t>TOTAL</t>
  </si>
  <si>
    <t>FRINGE BENEFITS</t>
  </si>
  <si>
    <t>TOTAL PERSONNEL</t>
  </si>
  <si>
    <t>TRAVEL</t>
  </si>
  <si>
    <t>INSURANCE</t>
  </si>
  <si>
    <t>REPAIRS</t>
  </si>
  <si>
    <t>TOTAL OPERATING</t>
  </si>
  <si>
    <t>TOTAL EQUIPMENT</t>
  </si>
  <si>
    <t>TOTAL DIRECT COST</t>
  </si>
  <si>
    <t>TOTAL COST</t>
  </si>
  <si>
    <t>COMMUNICATIONS-POSTAGE</t>
  </si>
  <si>
    <t>UTILITIES</t>
  </si>
  <si>
    <t>EQUIPMENT &gt;$5,000</t>
  </si>
  <si>
    <t>IT EQUIPMENT &gt;$5,000</t>
  </si>
  <si>
    <t>SALARIES - REGULAR</t>
  </si>
  <si>
    <t>SALARIES - OTHER</t>
  </si>
  <si>
    <t>SALARIES - FACULTY</t>
  </si>
  <si>
    <t>PRINTING-COPIES, DUPLICATING</t>
  </si>
  <si>
    <t>SUPPLIES-IT SOFTWARE</t>
  </si>
  <si>
    <t>FOOD AND CLOTHING</t>
  </si>
  <si>
    <t>SUPPLIES-MISCELLANEOUS</t>
  </si>
  <si>
    <t>OFFICE SUPPLIES</t>
  </si>
  <si>
    <t>RENTS/LEASES-EQUIPMENT &amp; OTHER</t>
  </si>
  <si>
    <t>RENTS/LEASES-BUILDING/LAND</t>
  </si>
  <si>
    <t>SUPPLY/MATERIALS-PROFESSIONAL</t>
  </si>
  <si>
    <t>IT EQUIPMENT &lt;$5,000</t>
  </si>
  <si>
    <t>OTHER EQUIPMENT &lt;$5,000</t>
  </si>
  <si>
    <t>FEES-OPERATING FEES &amp; SERVICES</t>
  </si>
  <si>
    <t>FEES-PROFESSIONAL FEES &amp; SERVICES</t>
  </si>
  <si>
    <t>PROFESSIONAL DEVELOPMENT</t>
  </si>
  <si>
    <t>F&amp;A (INDIRECT COST) RATE FOR PROPOSAL =</t>
  </si>
  <si>
    <t>F&amp;A (INDIRECT COST) *</t>
  </si>
  <si>
    <t>Subcontract Amounts of $25,000 or less</t>
  </si>
  <si>
    <t>YEAR 1</t>
  </si>
  <si>
    <t>YEAR 2</t>
  </si>
  <si>
    <t>YEAR 3</t>
  </si>
  <si>
    <t>YEAR 4</t>
  </si>
  <si>
    <t>Subcontract 1</t>
  </si>
  <si>
    <t>Subcontract 2</t>
  </si>
  <si>
    <t>Subcontract 3</t>
  </si>
  <si>
    <t>Subcontract 4</t>
  </si>
  <si>
    <t>Total</t>
  </si>
  <si>
    <r>
      <t xml:space="preserve">FEES-SUBCONTRACTS </t>
    </r>
    <r>
      <rPr>
        <sz val="9"/>
        <rFont val="Arial"/>
        <family val="2"/>
      </rPr>
      <t>(see Note 1 below)</t>
    </r>
  </si>
  <si>
    <t>Note (1)</t>
  </si>
  <si>
    <t>Example</t>
  </si>
  <si>
    <t>ABC Corp.</t>
  </si>
  <si>
    <t>XYZ, Inc.</t>
  </si>
  <si>
    <t>Notes</t>
  </si>
  <si>
    <t>The subcontract with ABC is for $100,000 and is for 2 years.</t>
  </si>
  <si>
    <t>F&amp;A will only be applied to first $25,000.</t>
  </si>
  <si>
    <t>F&amp;A will be applied to the entire $16,000.</t>
  </si>
  <si>
    <t>The subcontract with XYZ is for $16,000 and is for 1 year.</t>
  </si>
  <si>
    <t>Acme Co.</t>
  </si>
  <si>
    <t>The subcontract with Acme is for $50,000 and is for 2 years.</t>
  </si>
  <si>
    <t>Anticipate paying only $19,000 the first year and the rest</t>
  </si>
  <si>
    <t>the 2nd year.  Only $6,000 will have F&amp;A applied the 2nd year.</t>
  </si>
  <si>
    <t>Total amount that F&amp;A can be applied to</t>
  </si>
  <si>
    <t>*  F&amp;A is applied to modified total direct costs, consisting of all salaries and wages, fringe benefits, materials, supplies, services, travel and subgrants and subcontracts up to the first $25,000 of each subgrant or subcontract (regardless of the period covered by the subgrant or subcontract).  Modified total direct costs (MTDC) shall exclude equipment, capital expenditures, charges for patient care, tuition remission, rental costs of off-site facilities, scholarships, and fellowships, as well as the portion of each subgrant and subcontract in excess of $25,000.</t>
  </si>
  <si>
    <t>Complete this Subcontract information section so that an accurate MTDC can be calculated:</t>
  </si>
  <si>
    <t>SALARIES - GRAD STUDENTS</t>
  </si>
  <si>
    <t>TUITION/SCHOLARSHPS/FELLOWSHPS</t>
  </si>
  <si>
    <t>SALARIES - TEMP</t>
  </si>
  <si>
    <t>THIRD PARTY COST SHARE</t>
  </si>
  <si>
    <t>COST SHARE COMPANY NAME</t>
  </si>
  <si>
    <t>THIRD PARTY IN KIND</t>
  </si>
  <si>
    <t>IN KIND COMPANY NAME</t>
  </si>
  <si>
    <t>Proposal ID:</t>
  </si>
  <si>
    <t>Name of Requestor:</t>
  </si>
  <si>
    <t>Principal Investigator:</t>
  </si>
  <si>
    <t>Award Funded Amount:</t>
  </si>
  <si>
    <t>Period of Performance:</t>
  </si>
  <si>
    <t>TRAVEL INTERNATIONAL</t>
  </si>
  <si>
    <t>IT COMMUNICATIONS</t>
  </si>
  <si>
    <t>BLDG, GROUNDS, VEHICLE SUPPLY</t>
  </si>
  <si>
    <t>PARTICIPANT SUPPORT</t>
  </si>
  <si>
    <t xml:space="preserve">Is Preaward Spending Requested? ___ Yes   ___ No       If Yes, Preaward Spending Start Date:     </t>
  </si>
  <si>
    <r>
      <t xml:space="preserve">F&amp;A is applicable only to the first $25,000 of each </t>
    </r>
    <r>
      <rPr>
        <sz val="12"/>
        <rFont val="Arial"/>
        <family val="0"/>
      </rPr>
      <t xml:space="preserve">subcontract under a </t>
    </r>
    <r>
      <rPr>
        <b/>
        <i/>
        <sz val="12"/>
        <rFont val="Arial"/>
        <family val="2"/>
      </rPr>
      <t>federal</t>
    </r>
    <r>
      <rPr>
        <sz val="12"/>
        <rFont val="Arial"/>
        <family val="0"/>
      </rPr>
      <t xml:space="preserve"> award, regardless of how many years a subcontract lasts.</t>
    </r>
    <r>
      <rPr>
        <sz val="12"/>
        <rFont val="Arial"/>
        <family val="2"/>
      </rPr>
      <t xml:space="preserve"> </t>
    </r>
  </si>
  <si>
    <t>Proposals to non-federal sponsors may have different F&amp;A cost recovery requirements.  Therefore, the charging of UND's F&amp;A rate to the entire subaward budget may be appropriate.</t>
  </si>
  <si>
    <t>YEAR 5</t>
  </si>
  <si>
    <t>** If committed cost share is required, complete the cost share and/or in-kind worksheets. Do not include on sponsored funding budget.</t>
  </si>
  <si>
    <t>DEPARTMENT NUMBER</t>
  </si>
  <si>
    <t>Destination</t>
  </si>
  <si>
    <t># Travelors</t>
  </si>
  <si>
    <t># days</t>
  </si>
  <si>
    <t># nights</t>
  </si>
  <si>
    <t>Per Diem Rate</t>
  </si>
  <si>
    <t>Loding/night</t>
  </si>
  <si>
    <t>Mileage</t>
  </si>
  <si>
    <t>Rate</t>
  </si>
  <si>
    <t>Airfare</t>
  </si>
  <si>
    <t>Total Airfare</t>
  </si>
  <si>
    <t>Total Per Diem</t>
  </si>
  <si>
    <t>Total Lodging</t>
  </si>
  <si>
    <t>Registration</t>
  </si>
  <si>
    <t>Membership</t>
  </si>
  <si>
    <t>Parking</t>
  </si>
  <si>
    <t>Other</t>
  </si>
  <si>
    <t>Per Diem</t>
  </si>
  <si>
    <t>GSA</t>
  </si>
  <si>
    <t>as of 10/1/22</t>
  </si>
  <si>
    <t>Room Charge</t>
  </si>
  <si>
    <t>Tax</t>
  </si>
  <si>
    <t>Total Tax</t>
  </si>
  <si>
    <t>Allowable Room Rate</t>
  </si>
  <si>
    <t>90% of GSA</t>
  </si>
  <si>
    <t>Allowable % of Room</t>
  </si>
  <si>
    <t xml:space="preserve">Allowable Tax </t>
  </si>
  <si>
    <t>Total Allowable</t>
  </si>
  <si>
    <t>Check</t>
  </si>
  <si>
    <t>Actual Tax Rate</t>
  </si>
  <si>
    <t>Allowable Tax</t>
  </si>
  <si>
    <t>Total Original Charge</t>
  </si>
  <si>
    <t>Allowable % of Actual</t>
  </si>
  <si>
    <t>Sponsor:  Penn State - NEH - National Endowment for Humanities</t>
  </si>
  <si>
    <t>Project Title:  Making Holocaust and Genocide Education Relevant Through Inquiry and Classroom Application</t>
  </si>
  <si>
    <t>In State Travel</t>
  </si>
  <si>
    <t>FTE</t>
  </si>
  <si>
    <t>RANK</t>
  </si>
  <si>
    <t>12 MO</t>
  </si>
  <si>
    <t>9 MO</t>
  </si>
  <si>
    <t>SEMESTER</t>
  </si>
  <si>
    <t>MONTHLY</t>
  </si>
  <si>
    <t>PAY PERIOD</t>
  </si>
  <si>
    <t>HOURLY SAL</t>
  </si>
  <si>
    <t>ANNUAL HOURS</t>
  </si>
  <si>
    <t>MASTER</t>
  </si>
  <si>
    <t>DOC</t>
  </si>
  <si>
    <t>HOURLY FRINGE</t>
  </si>
  <si>
    <t>Payment may be considered intra-institution of higher education consulting, extra service pay, or incidental work which results in the compensation exceeding IBS.  In such cases, compensation may be considered overload if it is not possible to release the employee from any portion of their regular work load, is temporary, and does not exceed 20% of IBS.</t>
  </si>
  <si>
    <t>Research</t>
  </si>
  <si>
    <t>Instruction</t>
  </si>
  <si>
    <t>As of 11/3/21</t>
  </si>
  <si>
    <t>Undergraduate On-Campus</t>
  </si>
  <si>
    <t>Tuition</t>
  </si>
  <si>
    <t>Mandatory Fees</t>
  </si>
  <si>
    <t>AY (Full-Time)</t>
  </si>
  <si>
    <t>Student Type</t>
  </si>
  <si>
    <t>Tuition Band Code (Hide)</t>
  </si>
  <si>
    <t>Rates</t>
  </si>
  <si>
    <t>Residency Factor</t>
  </si>
  <si>
    <t>FY20 Rate</t>
  </si>
  <si>
    <t>FY20 Flat Rate</t>
  </si>
  <si>
    <t>FY21 Rate Increase</t>
  </si>
  <si>
    <t>FY21 Per Credit Rate</t>
  </si>
  <si>
    <t>FY 21 Full-Time (12 CR)</t>
  </si>
  <si>
    <t>Per Credit</t>
  </si>
  <si>
    <t>Full-Time (12 CR)</t>
  </si>
  <si>
    <t>Fees</t>
  </si>
  <si>
    <t>T&amp;F</t>
  </si>
  <si>
    <t>1 Term T+F</t>
  </si>
  <si>
    <t>T&amp;F Per Credit</t>
  </si>
  <si>
    <t>FY22 Rate Increase</t>
  </si>
  <si>
    <t>FY22 Per Credit Rate</t>
  </si>
  <si>
    <t>FY22 Full-Time (12 CR)</t>
  </si>
  <si>
    <t>Summer OT/PT/AT (60%)</t>
  </si>
  <si>
    <t>AY  Tuition</t>
  </si>
  <si>
    <t>FY23 Rate Increase</t>
  </si>
  <si>
    <t>FY23 Per Credit Rate</t>
  </si>
  <si>
    <t>FY23 Full-Time (12 CR)</t>
  </si>
  <si>
    <t>On-Campus UG</t>
  </si>
  <si>
    <t>UGRD - BASE</t>
  </si>
  <si>
    <t>Base ND</t>
  </si>
  <si>
    <t>Base Minnesota</t>
  </si>
  <si>
    <t>Base Non-Resident</t>
  </si>
  <si>
    <t>Base International</t>
  </si>
  <si>
    <t>Undergraduate Online</t>
  </si>
  <si>
    <t>Online UG</t>
  </si>
  <si>
    <t>UGRD - BASE - ONLINE</t>
  </si>
  <si>
    <t>Base</t>
  </si>
  <si>
    <t>No Cap</t>
  </si>
  <si>
    <t>UGRD - BUSINESS</t>
  </si>
  <si>
    <t>Business ND</t>
  </si>
  <si>
    <t>Business Minnesota</t>
  </si>
  <si>
    <t>Business Non-Resident</t>
  </si>
  <si>
    <t>Business International</t>
  </si>
  <si>
    <t>UGRD - NURSING</t>
  </si>
  <si>
    <t>Nursing ND</t>
  </si>
  <si>
    <t>Nursing Minnesota</t>
  </si>
  <si>
    <t>Nursing Non-Resident</t>
  </si>
  <si>
    <t>Nursing International</t>
  </si>
  <si>
    <t>UGRD - NUTRITION &amp; DIETETICS</t>
  </si>
  <si>
    <t>Nutrition &amp; Dietetics ND</t>
  </si>
  <si>
    <t>Nutrition &amp; Dietetics Minnesota</t>
  </si>
  <si>
    <t>Nutrition &amp; Dietetics Non-Resident</t>
  </si>
  <si>
    <t>Nutrition &amp; Dietetics International</t>
  </si>
  <si>
    <t>UGRD - SOCIAL WORK</t>
  </si>
  <si>
    <t>Social Work ND</t>
  </si>
  <si>
    <t>Social Work Minnesota</t>
  </si>
  <si>
    <t>Social Work Non-Resident</t>
  </si>
  <si>
    <t>Social Work International</t>
  </si>
  <si>
    <t>UGRD - ENGINEERING</t>
  </si>
  <si>
    <t>Engineering ND</t>
  </si>
  <si>
    <t>Engineering Minnesota</t>
  </si>
  <si>
    <t>Engineering Non-Resident</t>
  </si>
  <si>
    <t>Engineering International</t>
  </si>
  <si>
    <t>UGRD - AVIATION</t>
  </si>
  <si>
    <t>Aviation ND</t>
  </si>
  <si>
    <t>Aviation Minnesota</t>
  </si>
  <si>
    <t>Aviation Returning (MHEC/WUE/Contig)</t>
  </si>
  <si>
    <t>Aviation Non-Resident</t>
  </si>
  <si>
    <t>Aviation International</t>
  </si>
  <si>
    <t>Aviation Aero-NT (Contract/Co-op)</t>
  </si>
  <si>
    <t>UGRD - MLS</t>
  </si>
  <si>
    <t>MLS - ND</t>
  </si>
  <si>
    <t>MLS - MN</t>
  </si>
  <si>
    <t>MLS - Non-Resident</t>
  </si>
  <si>
    <t>MLS - International</t>
  </si>
  <si>
    <t>MLS - CERT's</t>
  </si>
  <si>
    <t>MLS - WCAMLS</t>
  </si>
  <si>
    <t>Active Duty Military</t>
  </si>
  <si>
    <t>UGRD - BUSINESS - ONLINE</t>
  </si>
  <si>
    <t>Business</t>
  </si>
  <si>
    <t>UGRD - NURSING - ONLINE</t>
  </si>
  <si>
    <t>Nursing</t>
  </si>
  <si>
    <t>UGRD - N&amp;D - ONLINE</t>
  </si>
  <si>
    <t>Nutrition &amp; Dietetics</t>
  </si>
  <si>
    <t>UGRD - SOCIAL WORK - ONLINE</t>
  </si>
  <si>
    <t>Social Work</t>
  </si>
  <si>
    <t>UGRD - ENGINEERING - ONLINE</t>
  </si>
  <si>
    <t>Engineering</t>
  </si>
  <si>
    <t>UGRD - MLS - ONLINE</t>
  </si>
  <si>
    <t>MLS</t>
  </si>
  <si>
    <t>UGRD - AVIATION - ONLINE</t>
  </si>
  <si>
    <t>Aviation</t>
  </si>
  <si>
    <t>SPEA Undergraduate Tuition</t>
  </si>
  <si>
    <t>SPEA UG</t>
  </si>
  <si>
    <t>SPEA (Base)</t>
  </si>
  <si>
    <t>NA</t>
  </si>
  <si>
    <t>Graduate On-Campus</t>
  </si>
  <si>
    <t>On-Campus Grad</t>
  </si>
  <si>
    <t>GRAD - BASE</t>
  </si>
  <si>
    <t>GRAD - A&amp;S</t>
  </si>
  <si>
    <t>A&amp;S ND</t>
  </si>
  <si>
    <t>A&amp;S Minnesota</t>
  </si>
  <si>
    <t>A&amp;S Non-Resident</t>
  </si>
  <si>
    <t>A&amp;S International</t>
  </si>
  <si>
    <t>GRAD - EDUCATION</t>
  </si>
  <si>
    <t>Education ND</t>
  </si>
  <si>
    <t>Education Minnesota</t>
  </si>
  <si>
    <t>Education Non-Resident</t>
  </si>
  <si>
    <t>Education International</t>
  </si>
  <si>
    <t>GRAD - BUSINESS</t>
  </si>
  <si>
    <t>GRAD - ACCOUNTING</t>
  </si>
  <si>
    <t>Accounting ND</t>
  </si>
  <si>
    <t>Accounting Minnesota</t>
  </si>
  <si>
    <t>Accounting Non-Resident</t>
  </si>
  <si>
    <t>Accounting International</t>
  </si>
  <si>
    <t>GRAD - APPLIED ECON</t>
  </si>
  <si>
    <t>Applied Economics ND</t>
  </si>
  <si>
    <t>Applied Economics Minnesota</t>
  </si>
  <si>
    <t>Applied Economics Non-Resident</t>
  </si>
  <si>
    <t>Applied Economics International</t>
  </si>
  <si>
    <t>GRAD - AEROSPACE</t>
  </si>
  <si>
    <t>Aerospace ND</t>
  </si>
  <si>
    <t>Aerospace Minnesota</t>
  </si>
  <si>
    <t>Aerospace Non-Resident</t>
  </si>
  <si>
    <t>Aerospace International</t>
  </si>
  <si>
    <t>GRAD - ANESTHESIA</t>
  </si>
  <si>
    <t>Anesthesia ND</t>
  </si>
  <si>
    <t>Anesthesia MN</t>
  </si>
  <si>
    <t>Anesthesia Non-Resident</t>
  </si>
  <si>
    <t>Anesthesia International</t>
  </si>
  <si>
    <t>GRAD - SOCIAL WORK</t>
  </si>
  <si>
    <t>GRAD - N&amp;D</t>
  </si>
  <si>
    <t>GRAD - ENGINEERING</t>
  </si>
  <si>
    <t>LAW</t>
  </si>
  <si>
    <t>Law ND</t>
  </si>
  <si>
    <t>Law Minnesota/Contiguous</t>
  </si>
  <si>
    <t>Law Non-Resident</t>
  </si>
  <si>
    <t>MEDICINE</t>
  </si>
  <si>
    <t>Med ND</t>
  </si>
  <si>
    <t>Flat Rate^</t>
  </si>
  <si>
    <t>Med MN</t>
  </si>
  <si>
    <t>Med Non-Resident</t>
  </si>
  <si>
    <t>Summer OT/PT (60%)</t>
  </si>
  <si>
    <t>OT</t>
  </si>
  <si>
    <t>OT ND/MN</t>
  </si>
  <si>
    <t>Flat Rate*</t>
  </si>
  <si>
    <t>OT Other</t>
  </si>
  <si>
    <t>OT-Wyoming (from WUE states)</t>
  </si>
  <si>
    <t>OT-Wyoming (from non-WUE states)</t>
  </si>
  <si>
    <t>GRAD - PT</t>
  </si>
  <si>
    <t>PT ND/MN</t>
  </si>
  <si>
    <t>PT Other</t>
  </si>
  <si>
    <t>GRAD - ATHLETIC TRAINING</t>
  </si>
  <si>
    <t>Athletic Training ND</t>
  </si>
  <si>
    <t>?</t>
  </si>
  <si>
    <t>Athletic Training MN</t>
  </si>
  <si>
    <t>Athletic Training Other</t>
  </si>
  <si>
    <t>GRAD - PA</t>
  </si>
  <si>
    <t>Physician's Assistant ND/MN</t>
  </si>
  <si>
    <t>Flat Rate</t>
  </si>
  <si>
    <t>Physician's Assistant Cont</t>
  </si>
  <si>
    <t>Physician's Assistant  Non-Resident</t>
  </si>
  <si>
    <t>GRAD - MPH</t>
  </si>
  <si>
    <t>Public Health ND</t>
  </si>
  <si>
    <t>Public Health Minnesota</t>
  </si>
  <si>
    <t>Public Health Other</t>
  </si>
  <si>
    <t>GRAD - SMHS</t>
  </si>
  <si>
    <t>SMHS ND</t>
  </si>
  <si>
    <t>SMHS Minnesota</t>
  </si>
  <si>
    <t>SMHS Non-Resident</t>
  </si>
  <si>
    <t>SMHS International</t>
  </si>
  <si>
    <t>*PT, OT, and AT will bill 60% for summer</t>
  </si>
  <si>
    <t>^Med will bill flat rate for 3 trimesters, including flat rate mandatory fees</t>
  </si>
  <si>
    <t>Graduate Online</t>
  </si>
  <si>
    <t>Online Graduate</t>
  </si>
  <si>
    <t>GRAD - BASE - ONLINE</t>
  </si>
  <si>
    <t>GRAD - A&amp;S - ONLINE</t>
  </si>
  <si>
    <t>A&amp;S</t>
  </si>
  <si>
    <t>GRAD - EDUCATION - ONLINE</t>
  </si>
  <si>
    <t>Education</t>
  </si>
  <si>
    <t>GRAD - BUSINESS - ONLINE</t>
  </si>
  <si>
    <t>GRAD - APPLIED ECON - ONLINE</t>
  </si>
  <si>
    <t>Applied Economics</t>
  </si>
  <si>
    <t>GRAD - BUSINESS ADMINISTRATION - ONLINE</t>
  </si>
  <si>
    <t>Business Administration</t>
  </si>
  <si>
    <t>GRAD - AEROSPACE - ONLINE</t>
  </si>
  <si>
    <t>Aerospace</t>
  </si>
  <si>
    <t>Aerospace - Military (NDMIL)</t>
  </si>
  <si>
    <t>GRAD - NURSING - ONLINE (admitted before 1/1/19)</t>
  </si>
  <si>
    <t>Nursing - Returning (2 plans)</t>
  </si>
  <si>
    <t>Nursing - PhD (2 plans)</t>
  </si>
  <si>
    <t>GRAD - NURSING - ONLINE</t>
  </si>
  <si>
    <t>Nursing - New (3 plans)</t>
  </si>
  <si>
    <t>GRAD - NUTRITION &amp; DIETETICS - ONLINE</t>
  </si>
  <si>
    <t>GRAD - MPH - ONLINE</t>
  </si>
  <si>
    <t>Public Health</t>
  </si>
  <si>
    <t>GRAD - SOCIAL WORK - ONLINE</t>
  </si>
  <si>
    <t>GRAD - ENGINEERING - ONLINE</t>
  </si>
  <si>
    <t>GRAD - ACCOUNTING - ONLINE</t>
  </si>
  <si>
    <t>Accountancy</t>
  </si>
  <si>
    <t>GRAD - CYBER - ONLINE</t>
  </si>
  <si>
    <t>Cyber Security</t>
  </si>
  <si>
    <t>GRAD - MLS ONLINE</t>
  </si>
  <si>
    <t>GRAD - SMHS - ONLINE</t>
  </si>
  <si>
    <t xml:space="preserve">SMHS </t>
  </si>
  <si>
    <t>GRAD - COUNSELING - ONLINE</t>
  </si>
  <si>
    <t>Counseling - MA and CERT-Respecialization</t>
  </si>
  <si>
    <t>Counseling - CERT-Educators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</si>
</sst>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dddd\,\ mmmm\ d\,\ yyyy"/>
    <numFmt numFmtId="167" formatCode="[$-409]h:mm:ss\ AM/PM"/>
    <numFmt numFmtId="168" formatCode="_(&quot;$&quot;* #,##0_);_(&quot;$&quot;* \(#,##0\);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0.0000%"/>
    <numFmt numFmtId="175" formatCode="0.00000%"/>
    <numFmt numFmtId="176" formatCode="0.0%"/>
    <numFmt numFmtId="177" formatCode="_(* #,##0_);_(* \(#,##0\);_(* &quot;-&quot;??_);_(@_)"/>
    <numFmt numFmtId="178" formatCode="0.000"/>
  </numFmts>
  <fonts count="50">
    <font>
      <sz val="12"/>
      <name val="Arial"/>
      <family val="0"/>
    </font>
    <font>
      <sz val="18"/>
      <name val="Arial"/>
      <family val="0"/>
    </font>
    <font>
      <sz val="8"/>
      <name val="Arial"/>
      <family val="0"/>
    </font>
    <font>
      <i/>
      <sz val="12"/>
      <name val="Arial"/>
      <family val="0"/>
    </font>
    <font>
      <b/>
      <sz val="14"/>
      <name val="Times New Roman"/>
      <family val="1"/>
    </font>
    <font>
      <sz val="9"/>
      <name val="Arial"/>
      <family val="2"/>
    </font>
    <font>
      <i/>
      <sz val="11"/>
      <name val="Arial"/>
      <family val="2"/>
    </font>
    <font>
      <b/>
      <sz val="12"/>
      <name val="Arial"/>
      <family val="2"/>
    </font>
    <font>
      <b/>
      <i/>
      <sz val="12"/>
      <name val="Arial"/>
      <family val="2"/>
    </font>
    <font>
      <u val="single"/>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6"/>
      <color indexed="10"/>
      <name val="Arial"/>
      <family val="2"/>
    </font>
    <font>
      <b/>
      <sz val="12"/>
      <color indexed="8"/>
      <name val="Arial"/>
      <family val="2"/>
    </font>
    <font>
      <b/>
      <sz val="11"/>
      <color indexed="8"/>
      <name val="Calibri"/>
      <family val="2"/>
    </font>
    <font>
      <b/>
      <sz val="11"/>
      <name val="Calibri"/>
      <family val="2"/>
    </font>
    <font>
      <sz val="11"/>
      <name val="Calibri"/>
      <family val="2"/>
    </font>
    <font>
      <b/>
      <sz val="9"/>
      <name val="Tahoma"/>
      <family val="2"/>
    </font>
    <font>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6"/>
      <color rgb="FFFF0000"/>
      <name val="Arial"/>
      <family val="2"/>
    </font>
    <font>
      <b/>
      <sz val="12"/>
      <color theme="1"/>
      <name val="Arial"/>
      <family val="2"/>
    </font>
    <font>
      <b/>
      <sz val="11"/>
      <color theme="1"/>
      <name val="Calibri"/>
      <family val="2"/>
    </font>
    <font>
      <b/>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right/>
      <top style="thin"/>
      <bottom style="double"/>
    </border>
    <border>
      <left/>
      <right style="thin"/>
      <top/>
      <bottom/>
    </border>
    <border>
      <left style="thin"/>
      <right/>
      <top/>
      <bottom/>
    </border>
    <border>
      <left style="thin"/>
      <right/>
      <top/>
      <bottom style="thin"/>
    </border>
    <border>
      <left/>
      <right style="thin"/>
      <top/>
      <bottom style="thin"/>
    </border>
    <border>
      <left/>
      <right/>
      <top/>
      <bottom style="thin">
        <color theme="4" tint="0.39998000860214233"/>
      </bottom>
    </border>
  </borders>
  <cellStyleXfs count="6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36" fillId="0" borderId="0" applyNumberFormat="0" applyFill="0" applyBorder="0" applyAlignment="0" applyProtection="0"/>
    <xf numFmtId="2" fontId="0" fillId="0" borderId="0" applyFont="0" applyFill="0" applyBorder="0" applyAlignment="0" applyProtection="0"/>
    <xf numFmtId="0" fontId="37"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4" applyNumberFormat="0" applyFill="0" applyAlignment="0" applyProtection="0"/>
    <xf numFmtId="0" fontId="41" fillId="31" borderId="0" applyNumberFormat="0" applyBorder="0" applyAlignment="0" applyProtection="0"/>
    <xf numFmtId="0" fontId="10" fillId="0" borderId="0">
      <alignment/>
      <protection/>
    </xf>
    <xf numFmtId="0" fontId="0" fillId="32" borderId="5" applyNumberFormat="0" applyFont="0" applyAlignment="0" applyProtection="0"/>
    <xf numFmtId="0" fontId="42" fillId="27" borderId="6"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0" fontId="43" fillId="0" borderId="0" applyNumberFormat="0" applyFill="0" applyBorder="0" applyAlignment="0" applyProtection="0"/>
    <xf numFmtId="0" fontId="0" fillId="0" borderId="7" applyNumberFormat="0" applyFont="0" applyBorder="0" applyAlignment="0" applyProtection="0"/>
    <xf numFmtId="0" fontId="44" fillId="0" borderId="0" applyNumberFormat="0" applyFill="0" applyBorder="0" applyAlignment="0" applyProtection="0"/>
  </cellStyleXfs>
  <cellXfs count="135">
    <xf numFmtId="4" fontId="0" fillId="0" borderId="0" xfId="0" applyNumberFormat="1" applyAlignment="1">
      <alignment/>
    </xf>
    <xf numFmtId="4" fontId="0" fillId="0" borderId="8" xfId="0" applyNumberFormat="1" applyFill="1" applyBorder="1" applyAlignment="1">
      <alignment/>
    </xf>
    <xf numFmtId="4" fontId="0" fillId="0" borderId="7" xfId="0" applyNumberFormat="1" applyFill="1" applyBorder="1" applyAlignment="1">
      <alignment/>
    </xf>
    <xf numFmtId="4" fontId="4" fillId="0" borderId="0" xfId="0" applyNumberFormat="1" applyFont="1" applyBorder="1" applyAlignment="1">
      <alignment/>
    </xf>
    <xf numFmtId="4" fontId="0" fillId="0" borderId="0" xfId="0" applyNumberFormat="1" applyBorder="1" applyAlignment="1">
      <alignment/>
    </xf>
    <xf numFmtId="4" fontId="0" fillId="0" borderId="0" xfId="0" applyNumberFormat="1" applyAlignment="1">
      <alignment horizontal="center"/>
    </xf>
    <xf numFmtId="4" fontId="0" fillId="0" borderId="0" xfId="0" applyNumberFormat="1" applyFill="1" applyAlignment="1">
      <alignment/>
    </xf>
    <xf numFmtId="10" fontId="0" fillId="0" borderId="9" xfId="0" applyNumberFormat="1" applyBorder="1" applyAlignment="1">
      <alignment/>
    </xf>
    <xf numFmtId="4" fontId="0" fillId="0" borderId="10" xfId="0" applyNumberFormat="1" applyBorder="1" applyAlignment="1">
      <alignment/>
    </xf>
    <xf numFmtId="4" fontId="0" fillId="0" borderId="0" xfId="0" applyNumberFormat="1" applyFont="1" applyBorder="1" applyAlignment="1">
      <alignment horizontal="center"/>
    </xf>
    <xf numFmtId="4" fontId="0" fillId="0" borderId="11" xfId="0" applyNumberFormat="1" applyFont="1" applyBorder="1" applyAlignment="1">
      <alignment horizontal="center"/>
    </xf>
    <xf numFmtId="4" fontId="0" fillId="0" borderId="11" xfId="0" applyNumberFormat="1" applyBorder="1" applyAlignment="1">
      <alignment horizontal="center"/>
    </xf>
    <xf numFmtId="4" fontId="0" fillId="0" borderId="11" xfId="0" applyNumberFormat="1" applyBorder="1" applyAlignment="1">
      <alignment/>
    </xf>
    <xf numFmtId="4" fontId="3" fillId="0" borderId="0" xfId="0" applyNumberFormat="1" applyFont="1" applyAlignment="1">
      <alignment/>
    </xf>
    <xf numFmtId="4" fontId="3" fillId="0" borderId="0" xfId="0" applyNumberFormat="1" applyFont="1" applyBorder="1" applyAlignment="1">
      <alignment/>
    </xf>
    <xf numFmtId="4" fontId="3" fillId="0" borderId="11" xfId="0" applyNumberFormat="1" applyFont="1" applyBorder="1" applyAlignment="1">
      <alignment horizontal="center"/>
    </xf>
    <xf numFmtId="4" fontId="3" fillId="0" borderId="0" xfId="0" applyNumberFormat="1" applyFont="1" applyBorder="1" applyAlignment="1">
      <alignment horizontal="center"/>
    </xf>
    <xf numFmtId="4" fontId="6" fillId="0" borderId="0" xfId="0" applyNumberFormat="1" applyFont="1" applyBorder="1" applyAlignment="1">
      <alignment/>
    </xf>
    <xf numFmtId="4" fontId="6" fillId="0" borderId="0" xfId="0" applyNumberFormat="1" applyFont="1" applyFill="1" applyBorder="1" applyAlignment="1">
      <alignment/>
    </xf>
    <xf numFmtId="4" fontId="3" fillId="0" borderId="11" xfId="0" applyNumberFormat="1" applyFont="1" applyBorder="1" applyAlignment="1">
      <alignment horizontal="left"/>
    </xf>
    <xf numFmtId="4" fontId="7" fillId="0" borderId="0" xfId="0" applyNumberFormat="1" applyFont="1" applyAlignment="1">
      <alignment/>
    </xf>
    <xf numFmtId="4" fontId="8" fillId="0" borderId="11" xfId="0" applyNumberFormat="1" applyFont="1" applyBorder="1" applyAlignment="1">
      <alignment/>
    </xf>
    <xf numFmtId="3" fontId="0" fillId="0" borderId="0" xfId="0" applyNumberFormat="1" applyAlignment="1">
      <alignment/>
    </xf>
    <xf numFmtId="3" fontId="0" fillId="0" borderId="8" xfId="0" applyNumberFormat="1" applyFill="1" applyBorder="1" applyAlignment="1">
      <alignment/>
    </xf>
    <xf numFmtId="3" fontId="0" fillId="0" borderId="0" xfId="0" applyNumberFormat="1" applyFill="1" applyBorder="1" applyAlignment="1">
      <alignment/>
    </xf>
    <xf numFmtId="3" fontId="0" fillId="0" borderId="11" xfId="0" applyNumberFormat="1" applyBorder="1" applyAlignment="1">
      <alignment/>
    </xf>
    <xf numFmtId="3" fontId="3" fillId="0" borderId="0" xfId="0" applyNumberFormat="1" applyFont="1" applyAlignment="1">
      <alignment/>
    </xf>
    <xf numFmtId="3" fontId="3" fillId="0" borderId="11" xfId="0" applyNumberFormat="1" applyFont="1" applyBorder="1" applyAlignment="1">
      <alignment/>
    </xf>
    <xf numFmtId="3" fontId="3" fillId="0" borderId="0" xfId="0" applyNumberFormat="1" applyFont="1" applyBorder="1" applyAlignment="1">
      <alignment/>
    </xf>
    <xf numFmtId="0" fontId="0" fillId="0" borderId="0" xfId="0" applyNumberFormat="1" applyAlignment="1">
      <alignment horizontal="center"/>
    </xf>
    <xf numFmtId="3" fontId="0" fillId="0" borderId="0" xfId="0" applyNumberFormat="1" applyFont="1" applyAlignment="1">
      <alignment/>
    </xf>
    <xf numFmtId="4" fontId="0" fillId="0" borderId="0" xfId="0" applyNumberFormat="1" applyFont="1" applyAlignment="1">
      <alignment horizontal="right"/>
    </xf>
    <xf numFmtId="0" fontId="45" fillId="0" borderId="0" xfId="0" applyNumberFormat="1" applyFont="1" applyAlignment="1">
      <alignment horizontal="left"/>
    </xf>
    <xf numFmtId="4" fontId="0" fillId="0" borderId="0" xfId="0" applyNumberFormat="1" applyFont="1" applyAlignment="1">
      <alignment/>
    </xf>
    <xf numFmtId="4" fontId="0" fillId="0" borderId="0" xfId="0" applyNumberFormat="1" applyFont="1" applyFill="1" applyAlignment="1">
      <alignment/>
    </xf>
    <xf numFmtId="0" fontId="0" fillId="0" borderId="11" xfId="0" applyNumberFormat="1" applyBorder="1" applyAlignment="1">
      <alignment horizontal="center"/>
    </xf>
    <xf numFmtId="0" fontId="0" fillId="0" borderId="0" xfId="0" applyNumberFormat="1" applyBorder="1" applyAlignment="1">
      <alignment horizontal="center"/>
    </xf>
    <xf numFmtId="4" fontId="0" fillId="0" borderId="0" xfId="0" applyNumberFormat="1" applyFont="1" applyAlignment="1">
      <alignment horizontal="center"/>
    </xf>
    <xf numFmtId="4" fontId="0" fillId="0" borderId="0" xfId="0" applyNumberFormat="1" applyFill="1" applyBorder="1" applyAlignment="1">
      <alignment/>
    </xf>
    <xf numFmtId="3" fontId="0" fillId="0" borderId="12" xfId="0" applyNumberFormat="1" applyBorder="1" applyAlignment="1">
      <alignment/>
    </xf>
    <xf numFmtId="4" fontId="0" fillId="0" borderId="9" xfId="0" applyNumberFormat="1" applyBorder="1" applyAlignment="1">
      <alignment/>
    </xf>
    <xf numFmtId="0" fontId="0" fillId="0" borderId="0" xfId="0" applyAlignment="1">
      <alignment/>
    </xf>
    <xf numFmtId="0" fontId="0" fillId="0" borderId="0" xfId="0" applyFont="1" applyAlignment="1">
      <alignment/>
    </xf>
    <xf numFmtId="168" fontId="0" fillId="0" borderId="0" xfId="45" applyNumberFormat="1" applyFont="1" applyAlignment="1">
      <alignment/>
    </xf>
    <xf numFmtId="37" fontId="0" fillId="0" borderId="0" xfId="45" applyNumberFormat="1" applyFont="1" applyAlignment="1">
      <alignment/>
    </xf>
    <xf numFmtId="44" fontId="0" fillId="0" borderId="0" xfId="45" applyNumberFormat="1" applyFont="1" applyAlignment="1">
      <alignment/>
    </xf>
    <xf numFmtId="168" fontId="46" fillId="0" borderId="13" xfId="45" applyNumberFormat="1" applyFont="1" applyBorder="1" applyAlignment="1">
      <alignment/>
    </xf>
    <xf numFmtId="0" fontId="0" fillId="0" borderId="0" xfId="58" applyFont="1">
      <alignment/>
      <protection/>
    </xf>
    <xf numFmtId="7" fontId="0" fillId="0" borderId="0" xfId="45" applyFont="1" applyFill="1" applyAlignment="1">
      <alignment/>
    </xf>
    <xf numFmtId="7" fontId="0" fillId="0" borderId="11" xfId="45" applyFont="1" applyFill="1" applyBorder="1" applyAlignment="1">
      <alignment/>
    </xf>
    <xf numFmtId="7" fontId="0" fillId="33" borderId="0" xfId="45" applyFont="1" applyFill="1" applyAlignment="1">
      <alignment/>
    </xf>
    <xf numFmtId="7" fontId="0" fillId="0" borderId="0" xfId="45" applyFont="1" applyAlignment="1">
      <alignment/>
    </xf>
    <xf numFmtId="7" fontId="0" fillId="33" borderId="0" xfId="58" applyNumberFormat="1" applyFont="1" applyFill="1">
      <alignment/>
      <protection/>
    </xf>
    <xf numFmtId="7" fontId="0" fillId="0" borderId="0" xfId="58" applyNumberFormat="1" applyFont="1">
      <alignment/>
      <protection/>
    </xf>
    <xf numFmtId="10" fontId="0" fillId="33" borderId="0" xfId="62" applyFont="1" applyFill="1" applyAlignment="1">
      <alignment/>
    </xf>
    <xf numFmtId="7" fontId="0" fillId="19" borderId="0" xfId="58" applyNumberFormat="1" applyFont="1" applyFill="1">
      <alignment/>
      <protection/>
    </xf>
    <xf numFmtId="4" fontId="0" fillId="0" borderId="0" xfId="0" applyNumberFormat="1" applyAlignment="1">
      <alignment horizontal="left"/>
    </xf>
    <xf numFmtId="4" fontId="0" fillId="0" borderId="0" xfId="0" applyNumberFormat="1" applyAlignment="1">
      <alignment horizontal="left" wrapText="1"/>
    </xf>
    <xf numFmtId="4" fontId="0" fillId="0" borderId="0" xfId="0" applyNumberFormat="1" applyAlignment="1">
      <alignment horizontal="right"/>
    </xf>
    <xf numFmtId="4" fontId="0" fillId="0" borderId="0" xfId="0" applyNumberFormat="1" applyAlignment="1">
      <alignment horizontal="center"/>
    </xf>
    <xf numFmtId="4" fontId="0" fillId="0" borderId="9" xfId="0" applyNumberFormat="1" applyBorder="1" applyAlignment="1">
      <alignment horizontal="center"/>
    </xf>
    <xf numFmtId="4" fontId="9" fillId="0" borderId="0" xfId="0" applyNumberFormat="1" applyFont="1" applyAlignment="1">
      <alignment horizontal="center"/>
    </xf>
    <xf numFmtId="7" fontId="0" fillId="0" borderId="0" xfId="44" applyFont="1" applyAlignment="1">
      <alignment/>
    </xf>
    <xf numFmtId="0" fontId="47" fillId="0" borderId="9" xfId="0" applyFont="1" applyBorder="1" applyAlignment="1">
      <alignment horizontal="center"/>
    </xf>
    <xf numFmtId="0" fontId="0" fillId="0" borderId="9" xfId="0" applyBorder="1" applyAlignment="1">
      <alignment/>
    </xf>
    <xf numFmtId="44" fontId="0" fillId="0" borderId="9" xfId="0" applyNumberFormat="1" applyBorder="1" applyAlignment="1">
      <alignment/>
    </xf>
    <xf numFmtId="7" fontId="0" fillId="0" borderId="9" xfId="44" applyFont="1" applyBorder="1" applyAlignment="1">
      <alignment/>
    </xf>
    <xf numFmtId="37" fontId="0" fillId="0" borderId="9" xfId="44" applyNumberFormat="1" applyFont="1" applyBorder="1" applyAlignment="1">
      <alignment/>
    </xf>
    <xf numFmtId="7" fontId="0" fillId="0" borderId="0" xfId="44" applyFont="1" applyAlignment="1">
      <alignment/>
    </xf>
    <xf numFmtId="0" fontId="47" fillId="0" borderId="9" xfId="0" applyFont="1" applyBorder="1" applyAlignment="1">
      <alignment/>
    </xf>
    <xf numFmtId="10" fontId="0" fillId="0" borderId="9" xfId="61" applyFont="1" applyBorder="1" applyAlignment="1">
      <alignment/>
    </xf>
    <xf numFmtId="4" fontId="0" fillId="0" borderId="0" xfId="0" applyNumberFormat="1" applyAlignment="1">
      <alignment horizontal="center" wrapText="1"/>
    </xf>
    <xf numFmtId="4" fontId="0" fillId="0" borderId="0" xfId="0" applyNumberFormat="1" applyFont="1" applyAlignment="1">
      <alignment horizontal="center" wrapText="1"/>
    </xf>
    <xf numFmtId="10" fontId="0" fillId="0" borderId="0" xfId="61" applyNumberFormat="1" applyFont="1" applyAlignment="1">
      <alignment/>
    </xf>
    <xf numFmtId="0" fontId="48" fillId="0" borderId="0" xfId="0" applyFont="1" applyAlignment="1">
      <alignment/>
    </xf>
    <xf numFmtId="0" fontId="47" fillId="0" borderId="0" xfId="0" applyFont="1" applyAlignment="1">
      <alignment/>
    </xf>
    <xf numFmtId="0" fontId="31" fillId="0" borderId="0" xfId="0" applyFont="1" applyAlignment="1">
      <alignment/>
    </xf>
    <xf numFmtId="7" fontId="31" fillId="0" borderId="0" xfId="44" applyFont="1" applyFill="1" applyAlignment="1">
      <alignment/>
    </xf>
    <xf numFmtId="4" fontId="31" fillId="0" borderId="0" xfId="42" applyFont="1" applyFill="1" applyAlignment="1">
      <alignment/>
    </xf>
    <xf numFmtId="0" fontId="31" fillId="0" borderId="14" xfId="0" applyFont="1" applyBorder="1" applyAlignment="1">
      <alignment/>
    </xf>
    <xf numFmtId="44" fontId="47" fillId="0" borderId="0" xfId="0" applyNumberFormat="1" applyFont="1" applyAlignment="1">
      <alignment/>
    </xf>
    <xf numFmtId="4" fontId="47" fillId="0" borderId="0" xfId="42" applyFont="1" applyFill="1" applyAlignment="1">
      <alignment horizontal="center"/>
    </xf>
    <xf numFmtId="7" fontId="47" fillId="0" borderId="0" xfId="44" applyFont="1" applyFill="1" applyBorder="1" applyAlignment="1">
      <alignment horizontal="center"/>
    </xf>
    <xf numFmtId="0" fontId="47" fillId="0" borderId="0" xfId="0" applyFont="1" applyAlignment="1">
      <alignment horizontal="center"/>
    </xf>
    <xf numFmtId="0" fontId="47" fillId="0" borderId="14" xfId="0" applyFont="1" applyBorder="1" applyAlignment="1">
      <alignment horizontal="center"/>
    </xf>
    <xf numFmtId="7" fontId="47" fillId="0" borderId="15" xfId="44" applyFont="1" applyFill="1" applyBorder="1" applyAlignment="1">
      <alignment horizontal="center"/>
    </xf>
    <xf numFmtId="7" fontId="47" fillId="0" borderId="14" xfId="44" applyFont="1" applyFill="1" applyBorder="1" applyAlignment="1">
      <alignment horizontal="center"/>
    </xf>
    <xf numFmtId="0" fontId="47" fillId="0" borderId="15" xfId="0" applyFont="1" applyBorder="1" applyAlignment="1">
      <alignment horizontal="center"/>
    </xf>
    <xf numFmtId="0" fontId="47" fillId="0" borderId="11" xfId="0" applyFont="1" applyBorder="1" applyAlignment="1">
      <alignment wrapText="1"/>
    </xf>
    <xf numFmtId="0" fontId="47" fillId="0" borderId="11" xfId="0" applyFont="1" applyBorder="1" applyAlignment="1">
      <alignment horizontal="center" wrapText="1"/>
    </xf>
    <xf numFmtId="0" fontId="47" fillId="0" borderId="0" xfId="0" applyFont="1" applyAlignment="1">
      <alignment horizontal="center"/>
    </xf>
    <xf numFmtId="7" fontId="47" fillId="0" borderId="11" xfId="44" applyFont="1" applyFill="1" applyBorder="1" applyAlignment="1">
      <alignment horizontal="center"/>
    </xf>
    <xf numFmtId="7" fontId="27" fillId="0" borderId="11" xfId="44" applyFont="1" applyFill="1" applyBorder="1" applyAlignment="1">
      <alignment/>
    </xf>
    <xf numFmtId="0" fontId="47" fillId="0" borderId="11" xfId="0" applyFont="1" applyBorder="1" applyAlignment="1">
      <alignment horizontal="center"/>
    </xf>
    <xf numFmtId="4" fontId="47" fillId="0" borderId="0" xfId="42" applyFont="1" applyFill="1" applyAlignment="1">
      <alignment/>
    </xf>
    <xf numFmtId="0" fontId="27" fillId="0" borderId="11" xfId="0" applyFont="1" applyBorder="1" applyAlignment="1">
      <alignment/>
    </xf>
    <xf numFmtId="7" fontId="47" fillId="0" borderId="14" xfId="44" applyFont="1" applyFill="1" applyBorder="1" applyAlignment="1">
      <alignment horizontal="center"/>
    </xf>
    <xf numFmtId="7" fontId="47" fillId="0" borderId="16" xfId="44" applyFont="1" applyFill="1" applyBorder="1" applyAlignment="1">
      <alignment horizontal="center" wrapText="1"/>
    </xf>
    <xf numFmtId="7" fontId="47" fillId="0" borderId="14" xfId="44" applyFont="1" applyFill="1" applyBorder="1" applyAlignment="1">
      <alignment/>
    </xf>
    <xf numFmtId="0" fontId="47" fillId="0" borderId="17" xfId="0" applyFont="1" applyBorder="1" applyAlignment="1">
      <alignment horizontal="center"/>
    </xf>
    <xf numFmtId="10" fontId="31" fillId="0" borderId="0" xfId="0" applyNumberFormat="1" applyFont="1" applyAlignment="1">
      <alignment/>
    </xf>
    <xf numFmtId="44" fontId="31" fillId="0" borderId="0" xfId="0" applyNumberFormat="1" applyFont="1" applyAlignment="1">
      <alignment/>
    </xf>
    <xf numFmtId="9" fontId="31" fillId="0" borderId="0" xfId="0" applyNumberFormat="1" applyFont="1" applyAlignment="1">
      <alignment/>
    </xf>
    <xf numFmtId="10" fontId="31" fillId="0" borderId="0" xfId="61" applyFont="1" applyFill="1" applyAlignment="1">
      <alignment/>
    </xf>
    <xf numFmtId="7" fontId="31" fillId="0" borderId="14" xfId="44" applyFont="1" applyFill="1" applyBorder="1" applyAlignment="1">
      <alignment/>
    </xf>
    <xf numFmtId="7" fontId="31" fillId="0" borderId="15" xfId="44" applyFont="1" applyFill="1" applyBorder="1" applyAlignment="1">
      <alignment/>
    </xf>
    <xf numFmtId="44" fontId="31" fillId="0" borderId="14" xfId="0" applyNumberFormat="1" applyFont="1" applyBorder="1" applyAlignment="1">
      <alignment/>
    </xf>
    <xf numFmtId="10" fontId="31" fillId="0" borderId="0" xfId="61" applyFont="1" applyFill="1" applyBorder="1" applyAlignment="1">
      <alignment/>
    </xf>
    <xf numFmtId="0" fontId="47" fillId="0" borderId="11" xfId="0" applyFont="1" applyBorder="1" applyAlignment="1">
      <alignment/>
    </xf>
    <xf numFmtId="4" fontId="47" fillId="0" borderId="11" xfId="42" applyFont="1" applyFill="1" applyBorder="1" applyAlignment="1">
      <alignment/>
    </xf>
    <xf numFmtId="7" fontId="47" fillId="0" borderId="17" xfId="44" applyFont="1" applyFill="1" applyBorder="1" applyAlignment="1">
      <alignment/>
    </xf>
    <xf numFmtId="0" fontId="28" fillId="0" borderId="0" xfId="0" applyFont="1" applyAlignment="1">
      <alignment/>
    </xf>
    <xf numFmtId="177" fontId="31" fillId="0" borderId="0" xfId="42" applyNumberFormat="1" applyFont="1" applyFill="1" applyBorder="1" applyAlignment="1">
      <alignment/>
    </xf>
    <xf numFmtId="7" fontId="31" fillId="0" borderId="0" xfId="44" applyFont="1" applyFill="1" applyBorder="1" applyAlignment="1">
      <alignment/>
    </xf>
    <xf numFmtId="9" fontId="28" fillId="0" borderId="0" xfId="0" applyNumberFormat="1" applyFont="1" applyAlignment="1">
      <alignment/>
    </xf>
    <xf numFmtId="0" fontId="31" fillId="0" borderId="11" xfId="0" applyFont="1" applyBorder="1" applyAlignment="1">
      <alignment/>
    </xf>
    <xf numFmtId="0" fontId="28" fillId="0" borderId="18" xfId="0" applyFont="1" applyBorder="1" applyAlignment="1">
      <alignment horizontal="left"/>
    </xf>
    <xf numFmtId="0" fontId="31" fillId="0" borderId="18" xfId="0" applyFont="1" applyBorder="1" applyAlignment="1">
      <alignment horizontal="left"/>
    </xf>
    <xf numFmtId="7" fontId="28" fillId="0" borderId="0" xfId="44" applyFont="1" applyFill="1" applyAlignment="1">
      <alignment/>
    </xf>
    <xf numFmtId="10" fontId="28" fillId="0" borderId="0" xfId="0" applyNumberFormat="1" applyFont="1" applyAlignment="1">
      <alignment/>
    </xf>
    <xf numFmtId="7" fontId="28" fillId="0" borderId="0" xfId="44" applyFont="1" applyFill="1" applyBorder="1" applyAlignment="1">
      <alignment/>
    </xf>
    <xf numFmtId="44" fontId="28" fillId="0" borderId="0" xfId="0" applyNumberFormat="1" applyFont="1" applyAlignment="1">
      <alignment/>
    </xf>
    <xf numFmtId="4" fontId="28" fillId="0" borderId="0" xfId="42" applyFont="1" applyFill="1" applyAlignment="1">
      <alignment/>
    </xf>
    <xf numFmtId="0" fontId="44" fillId="0" borderId="0" xfId="0" applyFont="1" applyAlignment="1">
      <alignment/>
    </xf>
    <xf numFmtId="10" fontId="28" fillId="0" borderId="0" xfId="61" applyFont="1" applyFill="1" applyAlignment="1">
      <alignment/>
    </xf>
    <xf numFmtId="7" fontId="28" fillId="0" borderId="14" xfId="44" applyFont="1" applyFill="1" applyBorder="1" applyAlignment="1">
      <alignment/>
    </xf>
    <xf numFmtId="7" fontId="28" fillId="0" borderId="15" xfId="44" applyFont="1" applyFill="1" applyBorder="1" applyAlignment="1">
      <alignment/>
    </xf>
    <xf numFmtId="44" fontId="28" fillId="0" borderId="14" xfId="0" applyNumberFormat="1" applyFont="1" applyBorder="1" applyAlignment="1">
      <alignment/>
    </xf>
    <xf numFmtId="2" fontId="28" fillId="0" borderId="0" xfId="0" applyNumberFormat="1" applyFont="1" applyAlignment="1">
      <alignment/>
    </xf>
    <xf numFmtId="178" fontId="28" fillId="0" borderId="0" xfId="0" applyNumberFormat="1" applyFont="1" applyAlignment="1">
      <alignment/>
    </xf>
    <xf numFmtId="0" fontId="28" fillId="0" borderId="11" xfId="0" applyFont="1" applyBorder="1" applyAlignment="1">
      <alignment horizontal="center"/>
    </xf>
    <xf numFmtId="0" fontId="28" fillId="0" borderId="11" xfId="0" applyFont="1" applyBorder="1" applyAlignment="1">
      <alignment/>
    </xf>
    <xf numFmtId="10" fontId="31" fillId="0" borderId="0" xfId="61" applyFont="1" applyFill="1" applyAlignment="1">
      <alignment horizontal="right"/>
    </xf>
    <xf numFmtId="0" fontId="31" fillId="0" borderId="0" xfId="0" applyFont="1" applyAlignment="1">
      <alignment horizontal="left"/>
    </xf>
    <xf numFmtId="43" fontId="31" fillId="0" borderId="0" xfId="0" applyNumberFormat="1"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 2" xfId="45"/>
    <cellStyle name="Currency0" xfId="46"/>
    <cellStyle name="Date" xfId="47"/>
    <cellStyle name="Explanatory Text" xfId="48"/>
    <cellStyle name="Fixed"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92"/>
  <sheetViews>
    <sheetView showGridLines="0" tabSelected="1" zoomScale="90" zoomScaleNormal="90" zoomScalePageLayoutView="0" workbookViewId="0" topLeftCell="A1">
      <selection activeCell="I1" sqref="I1"/>
    </sheetView>
  </sheetViews>
  <sheetFormatPr defaultColWidth="13.3359375" defaultRowHeight="15"/>
  <cols>
    <col min="1" max="1" width="6.10546875" style="29" customWidth="1"/>
    <col min="2" max="2" width="35.99609375" style="0" customWidth="1"/>
    <col min="3" max="3" width="1.4375" style="0" customWidth="1"/>
    <col min="4" max="8" width="13.3359375" style="0" customWidth="1"/>
  </cols>
  <sheetData>
    <row r="1" spans="1:12" ht="15">
      <c r="A1" s="33" t="s">
        <v>67</v>
      </c>
      <c r="C1" s="56"/>
      <c r="D1" s="56"/>
      <c r="E1" s="56"/>
      <c r="F1" s="59" t="s">
        <v>31</v>
      </c>
      <c r="G1" s="59"/>
      <c r="H1" s="59"/>
      <c r="I1" s="7"/>
      <c r="K1" s="33" t="s">
        <v>130</v>
      </c>
      <c r="L1" s="73">
        <v>0.41</v>
      </c>
    </row>
    <row r="2" spans="1:12" ht="15">
      <c r="A2" s="33" t="s">
        <v>68</v>
      </c>
      <c r="C2" s="56"/>
      <c r="D2" s="56"/>
      <c r="E2" s="56"/>
      <c r="K2" s="33" t="s">
        <v>97</v>
      </c>
      <c r="L2" s="73">
        <v>0.35</v>
      </c>
    </row>
    <row r="3" spans="1:12" ht="15">
      <c r="A3" s="33" t="s">
        <v>69</v>
      </c>
      <c r="C3" s="56"/>
      <c r="D3" s="56"/>
      <c r="E3" s="56"/>
      <c r="G3" s="58" t="s">
        <v>81</v>
      </c>
      <c r="H3" s="58"/>
      <c r="I3" s="40"/>
      <c r="K3" s="33" t="s">
        <v>131</v>
      </c>
      <c r="L3" s="73">
        <v>0.43</v>
      </c>
    </row>
    <row r="4" spans="1:5" ht="15">
      <c r="A4" s="33" t="s">
        <v>115</v>
      </c>
      <c r="C4" s="56"/>
      <c r="D4" s="56"/>
      <c r="E4" s="56"/>
    </row>
    <row r="5" spans="1:5" ht="15">
      <c r="A5" s="33" t="s">
        <v>114</v>
      </c>
      <c r="C5" s="56"/>
      <c r="D5" s="56"/>
      <c r="E5" s="56"/>
    </row>
    <row r="6" spans="1:5" ht="15">
      <c r="A6" s="33" t="s">
        <v>70</v>
      </c>
      <c r="C6" s="56"/>
      <c r="D6" s="56"/>
      <c r="E6" s="56"/>
    </row>
    <row r="7" spans="1:5" ht="15">
      <c r="A7" s="33" t="s">
        <v>71</v>
      </c>
      <c r="C7" s="56"/>
      <c r="D7" s="56"/>
      <c r="E7" s="56"/>
    </row>
    <row r="8" spans="1:9" ht="15">
      <c r="A8" s="33" t="s">
        <v>76</v>
      </c>
      <c r="G8" s="56"/>
      <c r="H8" s="56"/>
      <c r="I8" s="56"/>
    </row>
    <row r="9" ht="27" customHeight="1"/>
    <row r="10" ht="20.25">
      <c r="A10" s="32" t="s">
        <v>80</v>
      </c>
    </row>
    <row r="11" spans="4:11" ht="18.75">
      <c r="D11" s="5"/>
      <c r="E11" s="5"/>
      <c r="F11" s="5"/>
      <c r="G11" s="5"/>
      <c r="H11" s="5"/>
      <c r="I11" s="3"/>
      <c r="J11" s="3"/>
      <c r="K11" s="3"/>
    </row>
    <row r="12" spans="2:9" ht="15">
      <c r="B12" t="s">
        <v>0</v>
      </c>
      <c r="D12" s="9" t="s">
        <v>34</v>
      </c>
      <c r="E12" s="5" t="s">
        <v>35</v>
      </c>
      <c r="F12" s="5" t="s">
        <v>36</v>
      </c>
      <c r="G12" s="37" t="s">
        <v>37</v>
      </c>
      <c r="H12" s="37" t="s">
        <v>79</v>
      </c>
      <c r="I12" s="5" t="s">
        <v>1</v>
      </c>
    </row>
    <row r="13" spans="2:9" ht="15">
      <c r="B13" s="1"/>
      <c r="D13" s="1"/>
      <c r="E13" s="1"/>
      <c r="F13" s="1"/>
      <c r="G13" s="1"/>
      <c r="H13" s="1"/>
      <c r="I13" s="1"/>
    </row>
    <row r="14" spans="1:9" ht="15">
      <c r="A14" s="29">
        <v>511</v>
      </c>
      <c r="B14" s="6" t="s">
        <v>15</v>
      </c>
      <c r="D14" s="22">
        <v>0</v>
      </c>
      <c r="E14" s="22">
        <v>0</v>
      </c>
      <c r="F14" s="22">
        <v>0</v>
      </c>
      <c r="G14" s="22">
        <v>0</v>
      </c>
      <c r="H14" s="22">
        <v>0</v>
      </c>
      <c r="I14" s="22">
        <f>SUM(D14:H14)</f>
        <v>0</v>
      </c>
    </row>
    <row r="15" spans="1:9" ht="15">
      <c r="A15" s="29">
        <v>512</v>
      </c>
      <c r="B15" s="6" t="s">
        <v>16</v>
      </c>
      <c r="D15" s="22">
        <v>0</v>
      </c>
      <c r="E15" s="22">
        <v>0</v>
      </c>
      <c r="F15" s="22">
        <v>0</v>
      </c>
      <c r="G15" s="22">
        <v>0</v>
      </c>
      <c r="H15" s="22">
        <v>0</v>
      </c>
      <c r="I15" s="22">
        <f>SUM(D15:H15)</f>
        <v>0</v>
      </c>
    </row>
    <row r="16" spans="1:9" ht="15">
      <c r="A16" s="29">
        <v>513</v>
      </c>
      <c r="B16" s="6" t="s">
        <v>62</v>
      </c>
      <c r="D16" s="22">
        <v>0</v>
      </c>
      <c r="E16" s="22">
        <v>0</v>
      </c>
      <c r="F16" s="22">
        <v>0</v>
      </c>
      <c r="G16" s="22">
        <v>0</v>
      </c>
      <c r="H16" s="22">
        <v>0</v>
      </c>
      <c r="I16" s="22">
        <f>SUM(D16:H16)</f>
        <v>0</v>
      </c>
    </row>
    <row r="17" spans="1:9" ht="15">
      <c r="A17" s="29">
        <v>515</v>
      </c>
      <c r="B17" s="6" t="s">
        <v>17</v>
      </c>
      <c r="D17" s="22">
        <v>0</v>
      </c>
      <c r="E17" s="22">
        <v>0</v>
      </c>
      <c r="F17" s="22">
        <v>0</v>
      </c>
      <c r="G17" s="22">
        <v>0</v>
      </c>
      <c r="H17" s="22">
        <v>0</v>
      </c>
      <c r="I17" s="22">
        <f>SUM(D17:H17)</f>
        <v>0</v>
      </c>
    </row>
    <row r="18" spans="1:9" ht="15">
      <c r="A18" s="29">
        <v>517</v>
      </c>
      <c r="B18" s="6" t="s">
        <v>60</v>
      </c>
      <c r="D18" s="22">
        <v>0</v>
      </c>
      <c r="E18" s="22">
        <v>0</v>
      </c>
      <c r="F18" s="22">
        <v>0</v>
      </c>
      <c r="G18" s="22">
        <v>0</v>
      </c>
      <c r="H18" s="22">
        <v>0</v>
      </c>
      <c r="I18" s="22">
        <f>SUM(D18:H18)</f>
        <v>0</v>
      </c>
    </row>
    <row r="19" spans="1:9" ht="15">
      <c r="A19" s="29">
        <v>516</v>
      </c>
      <c r="B19" s="6" t="s">
        <v>2</v>
      </c>
      <c r="D19" s="22">
        <v>0</v>
      </c>
      <c r="E19" s="22">
        <v>0</v>
      </c>
      <c r="F19" s="22">
        <v>0</v>
      </c>
      <c r="G19" s="22">
        <v>0</v>
      </c>
      <c r="H19" s="22">
        <v>0</v>
      </c>
      <c r="I19" s="22">
        <f>SUM(D19:H19)</f>
        <v>0</v>
      </c>
    </row>
    <row r="20" spans="2:9" ht="15">
      <c r="B20" s="6"/>
      <c r="D20" s="23"/>
      <c r="E20" s="23"/>
      <c r="F20" s="23"/>
      <c r="G20" s="23"/>
      <c r="H20" s="23"/>
      <c r="I20" s="23"/>
    </row>
    <row r="21" spans="2:9" ht="15">
      <c r="B21" s="6" t="s">
        <v>3</v>
      </c>
      <c r="D21" s="22">
        <f>SUM(D14:D19)</f>
        <v>0</v>
      </c>
      <c r="E21" s="22">
        <f>SUM(E14:E19)</f>
        <v>0</v>
      </c>
      <c r="F21" s="22">
        <f>SUM(F14:F19)</f>
        <v>0</v>
      </c>
      <c r="G21" s="22">
        <f>SUM(G14:G19)</f>
        <v>0</v>
      </c>
      <c r="H21" s="22">
        <f>SUM(H14:H19)</f>
        <v>0</v>
      </c>
      <c r="I21" s="22">
        <f>SUM(I14:I19)</f>
        <v>0</v>
      </c>
    </row>
    <row r="22" spans="2:9" ht="15">
      <c r="B22" s="6"/>
      <c r="D22" s="23"/>
      <c r="E22" s="23"/>
      <c r="F22" s="23"/>
      <c r="G22" s="23"/>
      <c r="H22" s="23"/>
      <c r="I22" s="23"/>
    </row>
    <row r="23" spans="1:9" ht="15">
      <c r="A23" s="29">
        <v>521</v>
      </c>
      <c r="B23" s="6" t="s">
        <v>4</v>
      </c>
      <c r="D23" s="22">
        <v>0</v>
      </c>
      <c r="E23" s="22">
        <v>0</v>
      </c>
      <c r="F23" s="22">
        <v>0</v>
      </c>
      <c r="G23" s="22">
        <v>0</v>
      </c>
      <c r="H23" s="22">
        <v>0</v>
      </c>
      <c r="I23" s="22">
        <f>SUM(D23:H23)</f>
        <v>0</v>
      </c>
    </row>
    <row r="24" spans="1:9" ht="15">
      <c r="A24" s="29">
        <v>521</v>
      </c>
      <c r="B24" s="34" t="s">
        <v>72</v>
      </c>
      <c r="D24" s="22">
        <v>0</v>
      </c>
      <c r="E24" s="22">
        <v>0</v>
      </c>
      <c r="F24" s="22">
        <v>0</v>
      </c>
      <c r="G24" s="22">
        <v>0</v>
      </c>
      <c r="H24" s="22">
        <v>0</v>
      </c>
      <c r="I24" s="22">
        <f>SUM(D24:H24)</f>
        <v>0</v>
      </c>
    </row>
    <row r="25" spans="1:9" ht="15">
      <c r="A25" s="29">
        <v>531</v>
      </c>
      <c r="B25" s="6" t="s">
        <v>19</v>
      </c>
      <c r="D25" s="22">
        <v>0</v>
      </c>
      <c r="E25" s="22">
        <v>0</v>
      </c>
      <c r="F25" s="22">
        <v>0</v>
      </c>
      <c r="G25" s="22">
        <v>0</v>
      </c>
      <c r="H25" s="22">
        <v>0</v>
      </c>
      <c r="I25" s="22">
        <f>SUM(D25:H25)</f>
        <v>0</v>
      </c>
    </row>
    <row r="26" spans="1:9" ht="15">
      <c r="A26" s="29">
        <v>532</v>
      </c>
      <c r="B26" s="6" t="s">
        <v>25</v>
      </c>
      <c r="D26" s="22">
        <v>0</v>
      </c>
      <c r="E26" s="22">
        <v>0</v>
      </c>
      <c r="F26" s="22">
        <v>0</v>
      </c>
      <c r="G26" s="22">
        <v>0</v>
      </c>
      <c r="H26" s="22">
        <v>0</v>
      </c>
      <c r="I26" s="22">
        <f>SUM(D26:H26)</f>
        <v>0</v>
      </c>
    </row>
    <row r="27" spans="1:9" ht="15">
      <c r="A27" s="29">
        <v>533</v>
      </c>
      <c r="B27" s="6" t="s">
        <v>20</v>
      </c>
      <c r="D27" s="22">
        <v>0</v>
      </c>
      <c r="E27" s="22">
        <v>0</v>
      </c>
      <c r="F27" s="22">
        <v>0</v>
      </c>
      <c r="G27" s="22">
        <v>0</v>
      </c>
      <c r="H27" s="22">
        <v>0</v>
      </c>
      <c r="I27" s="22">
        <f>SUM(D27:H27)</f>
        <v>0</v>
      </c>
    </row>
    <row r="28" spans="1:9" ht="15">
      <c r="A28" s="29">
        <v>534</v>
      </c>
      <c r="B28" s="34" t="s">
        <v>74</v>
      </c>
      <c r="D28" s="22">
        <v>0</v>
      </c>
      <c r="E28" s="22">
        <v>0</v>
      </c>
      <c r="F28" s="22">
        <v>0</v>
      </c>
      <c r="G28" s="22">
        <v>0</v>
      </c>
      <c r="H28" s="22">
        <v>0</v>
      </c>
      <c r="I28" s="22">
        <f>SUM(D28:H28)</f>
        <v>0</v>
      </c>
    </row>
    <row r="29" spans="1:9" ht="15">
      <c r="A29" s="29">
        <v>535</v>
      </c>
      <c r="B29" s="6" t="s">
        <v>21</v>
      </c>
      <c r="D29" s="22">
        <v>0</v>
      </c>
      <c r="E29" s="22">
        <v>0</v>
      </c>
      <c r="F29" s="22">
        <v>0</v>
      </c>
      <c r="G29" s="22">
        <v>0</v>
      </c>
      <c r="H29" s="22">
        <v>0</v>
      </c>
      <c r="I29" s="22">
        <f>SUM(D29:H29)</f>
        <v>0</v>
      </c>
    </row>
    <row r="30" spans="1:9" ht="15">
      <c r="A30" s="29">
        <v>536</v>
      </c>
      <c r="B30" s="6" t="s">
        <v>22</v>
      </c>
      <c r="D30" s="22">
        <v>0</v>
      </c>
      <c r="E30" s="22">
        <v>0</v>
      </c>
      <c r="F30" s="22">
        <v>0</v>
      </c>
      <c r="G30" s="22">
        <v>0</v>
      </c>
      <c r="H30" s="22">
        <v>0</v>
      </c>
      <c r="I30" s="22">
        <f>SUM(D30:H30)</f>
        <v>0</v>
      </c>
    </row>
    <row r="31" spans="1:9" ht="15">
      <c r="A31" s="29">
        <v>541</v>
      </c>
      <c r="B31" s="6" t="s">
        <v>11</v>
      </c>
      <c r="D31" s="22">
        <v>0</v>
      </c>
      <c r="E31" s="22">
        <v>0</v>
      </c>
      <c r="F31" s="22">
        <v>0</v>
      </c>
      <c r="G31" s="22">
        <v>0</v>
      </c>
      <c r="H31" s="22">
        <v>0</v>
      </c>
      <c r="I31" s="22">
        <f>SUM(D31:H31)</f>
        <v>0</v>
      </c>
    </row>
    <row r="32" spans="1:9" ht="15">
      <c r="A32" s="29">
        <v>542</v>
      </c>
      <c r="B32" s="6" t="s">
        <v>18</v>
      </c>
      <c r="D32" s="22">
        <v>0</v>
      </c>
      <c r="E32" s="22">
        <v>0</v>
      </c>
      <c r="F32" s="22">
        <v>0</v>
      </c>
      <c r="G32" s="22">
        <v>0</v>
      </c>
      <c r="H32" s="22">
        <v>0</v>
      </c>
      <c r="I32" s="22">
        <f>SUM(D32:H32)</f>
        <v>0</v>
      </c>
    </row>
    <row r="33" spans="1:9" ht="15">
      <c r="A33" s="29">
        <v>551</v>
      </c>
      <c r="B33" s="6" t="s">
        <v>26</v>
      </c>
      <c r="D33" s="22">
        <v>0</v>
      </c>
      <c r="E33" s="22">
        <v>0</v>
      </c>
      <c r="F33" s="22">
        <v>0</v>
      </c>
      <c r="G33" s="22">
        <v>0</v>
      </c>
      <c r="H33" s="22">
        <v>0</v>
      </c>
      <c r="I33" s="22">
        <f>SUM(D33:H33)</f>
        <v>0</v>
      </c>
    </row>
    <row r="34" spans="1:9" ht="15">
      <c r="A34" s="29">
        <v>552</v>
      </c>
      <c r="B34" s="6" t="s">
        <v>27</v>
      </c>
      <c r="D34" s="22">
        <v>0</v>
      </c>
      <c r="E34" s="22">
        <v>0</v>
      </c>
      <c r="F34" s="22">
        <v>0</v>
      </c>
      <c r="G34" s="22">
        <v>0</v>
      </c>
      <c r="H34" s="22">
        <v>0</v>
      </c>
      <c r="I34" s="22">
        <f>SUM(D34:H34)</f>
        <v>0</v>
      </c>
    </row>
    <row r="35" spans="1:9" ht="15">
      <c r="A35" s="29">
        <v>561</v>
      </c>
      <c r="B35" s="6" t="s">
        <v>12</v>
      </c>
      <c r="D35" s="22">
        <v>0</v>
      </c>
      <c r="E35" s="22">
        <v>0</v>
      </c>
      <c r="F35" s="22">
        <v>0</v>
      </c>
      <c r="G35" s="22">
        <v>0</v>
      </c>
      <c r="H35" s="22">
        <v>0</v>
      </c>
      <c r="I35" s="22">
        <f>SUM(D35:H35)</f>
        <v>0</v>
      </c>
    </row>
    <row r="36" spans="1:9" ht="15">
      <c r="A36" s="29">
        <v>571</v>
      </c>
      <c r="B36" s="6" t="s">
        <v>5</v>
      </c>
      <c r="D36" s="22">
        <v>0</v>
      </c>
      <c r="E36" s="22">
        <v>0</v>
      </c>
      <c r="F36" s="22">
        <v>0</v>
      </c>
      <c r="G36" s="22">
        <v>0</v>
      </c>
      <c r="H36" s="22">
        <v>0</v>
      </c>
      <c r="I36" s="22">
        <f>SUM(D36:H36)</f>
        <v>0</v>
      </c>
    </row>
    <row r="37" spans="1:9" ht="15">
      <c r="A37" s="29">
        <v>581</v>
      </c>
      <c r="B37" s="6" t="s">
        <v>23</v>
      </c>
      <c r="D37" s="22">
        <v>0</v>
      </c>
      <c r="E37" s="22">
        <v>0</v>
      </c>
      <c r="F37" s="22">
        <v>0</v>
      </c>
      <c r="G37" s="22">
        <v>0</v>
      </c>
      <c r="H37" s="22">
        <v>0</v>
      </c>
      <c r="I37" s="22">
        <f>SUM(D37:H37)</f>
        <v>0</v>
      </c>
    </row>
    <row r="38" spans="1:9" ht="15">
      <c r="A38" s="29">
        <v>582</v>
      </c>
      <c r="B38" s="6" t="s">
        <v>24</v>
      </c>
      <c r="D38" s="22">
        <v>0</v>
      </c>
      <c r="E38" s="22">
        <v>0</v>
      </c>
      <c r="F38" s="22">
        <v>0</v>
      </c>
      <c r="G38" s="22">
        <v>0</v>
      </c>
      <c r="H38" s="22">
        <v>0</v>
      </c>
      <c r="I38" s="22">
        <f>SUM(D38:H38)</f>
        <v>0</v>
      </c>
    </row>
    <row r="39" spans="1:9" ht="15">
      <c r="A39" s="29">
        <v>591</v>
      </c>
      <c r="B39" s="6" t="s">
        <v>6</v>
      </c>
      <c r="D39" s="22">
        <v>0</v>
      </c>
      <c r="E39" s="22">
        <v>0</v>
      </c>
      <c r="F39" s="22">
        <v>0</v>
      </c>
      <c r="G39" s="22">
        <v>0</v>
      </c>
      <c r="H39" s="22">
        <v>0</v>
      </c>
      <c r="I39" s="22">
        <f>SUM(D39:H39)</f>
        <v>0</v>
      </c>
    </row>
    <row r="40" spans="1:9" ht="15">
      <c r="A40" s="29">
        <v>602</v>
      </c>
      <c r="B40" s="34" t="s">
        <v>73</v>
      </c>
      <c r="D40" s="22">
        <v>0</v>
      </c>
      <c r="E40" s="22">
        <v>0</v>
      </c>
      <c r="F40" s="22">
        <v>0</v>
      </c>
      <c r="G40" s="22">
        <v>0</v>
      </c>
      <c r="H40" s="22">
        <v>0</v>
      </c>
      <c r="I40" s="22">
        <f>SUM(D40:H40)</f>
        <v>0</v>
      </c>
    </row>
    <row r="41" spans="1:9" ht="15">
      <c r="A41" s="29">
        <v>611</v>
      </c>
      <c r="B41" s="6" t="s">
        <v>30</v>
      </c>
      <c r="D41" s="22">
        <v>0</v>
      </c>
      <c r="E41" s="22">
        <v>0</v>
      </c>
      <c r="F41" s="22">
        <v>0</v>
      </c>
      <c r="G41" s="22">
        <v>0</v>
      </c>
      <c r="H41" s="22">
        <v>0</v>
      </c>
      <c r="I41" s="22">
        <f>SUM(D41:H41)</f>
        <v>0</v>
      </c>
    </row>
    <row r="42" spans="1:9" ht="15">
      <c r="A42" s="29">
        <v>621</v>
      </c>
      <c r="B42" s="6" t="s">
        <v>28</v>
      </c>
      <c r="D42" s="22">
        <v>0</v>
      </c>
      <c r="E42" s="22">
        <v>0</v>
      </c>
      <c r="F42" s="22">
        <v>0</v>
      </c>
      <c r="G42" s="22">
        <v>0</v>
      </c>
      <c r="H42" s="22">
        <v>0</v>
      </c>
      <c r="I42" s="22">
        <f>SUM(D42:H42)</f>
        <v>0</v>
      </c>
    </row>
    <row r="43" spans="1:9" ht="15">
      <c r="A43" s="29">
        <v>622</v>
      </c>
      <c r="B43" s="34" t="s">
        <v>75</v>
      </c>
      <c r="D43" s="22">
        <v>0</v>
      </c>
      <c r="E43" s="22">
        <v>0</v>
      </c>
      <c r="F43" s="22">
        <v>0</v>
      </c>
      <c r="G43" s="22">
        <v>0</v>
      </c>
      <c r="H43" s="22">
        <v>0</v>
      </c>
      <c r="I43" s="22">
        <f>SUM(D43:H43)</f>
        <v>0</v>
      </c>
    </row>
    <row r="44" spans="1:9" ht="15">
      <c r="A44" s="29">
        <v>623</v>
      </c>
      <c r="B44" s="6" t="s">
        <v>29</v>
      </c>
      <c r="D44" s="22">
        <v>0</v>
      </c>
      <c r="E44" s="22">
        <v>0</v>
      </c>
      <c r="F44" s="22">
        <v>0</v>
      </c>
      <c r="G44" s="22">
        <v>0</v>
      </c>
      <c r="H44" s="22">
        <v>0</v>
      </c>
      <c r="I44" s="22">
        <f>SUM(D44:H44)</f>
        <v>0</v>
      </c>
    </row>
    <row r="45" spans="1:9" ht="15">
      <c r="A45" s="29">
        <v>624</v>
      </c>
      <c r="B45" s="6" t="s">
        <v>43</v>
      </c>
      <c r="D45" s="22">
        <v>0</v>
      </c>
      <c r="E45" s="22">
        <v>0</v>
      </c>
      <c r="F45" s="22">
        <v>0</v>
      </c>
      <c r="G45" s="22">
        <v>0</v>
      </c>
      <c r="H45" s="22">
        <v>0</v>
      </c>
      <c r="I45" s="22">
        <f>SUM(D45:H45)</f>
        <v>0</v>
      </c>
    </row>
    <row r="46" spans="1:9" ht="15">
      <c r="A46" s="29">
        <v>661</v>
      </c>
      <c r="B46" s="6" t="s">
        <v>61</v>
      </c>
      <c r="D46" s="22">
        <v>0</v>
      </c>
      <c r="E46" s="22">
        <v>0</v>
      </c>
      <c r="F46" s="22">
        <v>0</v>
      </c>
      <c r="G46" s="22">
        <v>0</v>
      </c>
      <c r="H46" s="22">
        <v>0</v>
      </c>
      <c r="I46" s="22">
        <f>SUM(D46:H46)</f>
        <v>0</v>
      </c>
    </row>
    <row r="47" spans="1:9" ht="15">
      <c r="A47" s="36"/>
      <c r="B47" s="38"/>
      <c r="D47" s="22">
        <v>0</v>
      </c>
      <c r="E47" s="22">
        <v>0</v>
      </c>
      <c r="F47" s="22">
        <v>0</v>
      </c>
      <c r="G47" s="22">
        <v>0</v>
      </c>
      <c r="H47" s="22">
        <v>0</v>
      </c>
      <c r="I47" s="22">
        <f>SUM(D47:H47)</f>
        <v>0</v>
      </c>
    </row>
    <row r="48" spans="1:9" ht="15">
      <c r="A48" s="35"/>
      <c r="B48" s="12"/>
      <c r="D48" s="22"/>
      <c r="E48" s="22"/>
      <c r="F48" s="22"/>
      <c r="G48" s="22"/>
      <c r="H48" s="22"/>
      <c r="I48" s="22"/>
    </row>
    <row r="49" spans="1:9" ht="15">
      <c r="A49" s="36"/>
      <c r="B49" s="6"/>
      <c r="D49" s="23"/>
      <c r="E49" s="23"/>
      <c r="F49" s="23"/>
      <c r="G49" s="23"/>
      <c r="H49" s="23"/>
      <c r="I49" s="23"/>
    </row>
    <row r="50" spans="2:9" ht="15">
      <c r="B50" s="6" t="s">
        <v>7</v>
      </c>
      <c r="D50" s="22">
        <f>SUM(D23:D48)</f>
        <v>0</v>
      </c>
      <c r="E50" s="22">
        <f>SUM(E23:E48)</f>
        <v>0</v>
      </c>
      <c r="F50" s="22">
        <f>SUM(F23:F48)</f>
        <v>0</v>
      </c>
      <c r="G50" s="22">
        <f>SUM(G23:G48)</f>
        <v>0</v>
      </c>
      <c r="H50" s="22">
        <f>SUM(H23:H48)</f>
        <v>0</v>
      </c>
      <c r="I50" s="22">
        <f>SUM(I23:I47)</f>
        <v>0</v>
      </c>
    </row>
    <row r="51" spans="2:9" ht="15">
      <c r="B51" s="6"/>
      <c r="D51" s="23"/>
      <c r="E51" s="23"/>
      <c r="F51" s="23"/>
      <c r="G51" s="23"/>
      <c r="H51" s="23"/>
      <c r="I51" s="23"/>
    </row>
    <row r="52" spans="1:10" ht="15">
      <c r="A52" s="29">
        <v>691</v>
      </c>
      <c r="B52" s="6" t="s">
        <v>13</v>
      </c>
      <c r="D52" s="22">
        <v>0</v>
      </c>
      <c r="E52" s="22">
        <v>0</v>
      </c>
      <c r="F52" s="22">
        <v>0</v>
      </c>
      <c r="G52" s="22">
        <v>0</v>
      </c>
      <c r="H52" s="22">
        <v>0</v>
      </c>
      <c r="I52" s="24">
        <f>D52+E52+F52+G52+H52</f>
        <v>0</v>
      </c>
      <c r="J52" s="4"/>
    </row>
    <row r="53" spans="1:9" ht="15">
      <c r="A53" s="29">
        <v>693</v>
      </c>
      <c r="B53" s="6" t="s">
        <v>14</v>
      </c>
      <c r="D53" s="22">
        <v>0</v>
      </c>
      <c r="E53" s="22">
        <v>0</v>
      </c>
      <c r="F53" s="22">
        <v>0</v>
      </c>
      <c r="G53" s="22">
        <v>0</v>
      </c>
      <c r="H53" s="22">
        <v>0</v>
      </c>
      <c r="I53" s="22">
        <f>SUM(D53:H53)</f>
        <v>0</v>
      </c>
    </row>
    <row r="54" spans="4:9" ht="15">
      <c r="D54" s="23"/>
      <c r="E54" s="23"/>
      <c r="F54" s="23"/>
      <c r="G54" s="23"/>
      <c r="H54" s="23"/>
      <c r="I54" s="23"/>
    </row>
    <row r="55" spans="2:9" ht="15">
      <c r="B55" t="s">
        <v>8</v>
      </c>
      <c r="D55" s="22">
        <f>SUM(D52:D53)</f>
        <v>0</v>
      </c>
      <c r="E55" s="22">
        <f>SUM(E52:E53)</f>
        <v>0</v>
      </c>
      <c r="F55" s="22">
        <f>SUM(F52:F53)</f>
        <v>0</v>
      </c>
      <c r="G55" s="22">
        <f>SUM(G52:G53)</f>
        <v>0</v>
      </c>
      <c r="H55" s="22">
        <f>SUM(H52:H53)</f>
        <v>0</v>
      </c>
      <c r="I55" s="22">
        <f>SUM(I52:I53)</f>
        <v>0</v>
      </c>
    </row>
    <row r="56" spans="4:9" ht="15">
      <c r="D56" s="23"/>
      <c r="E56" s="23"/>
      <c r="F56" s="23"/>
      <c r="G56" s="23"/>
      <c r="H56" s="23"/>
      <c r="I56" s="23"/>
    </row>
    <row r="57" spans="2:9" ht="15">
      <c r="B57" t="s">
        <v>9</v>
      </c>
      <c r="D57" s="22">
        <f>D21+D50+D55</f>
        <v>0</v>
      </c>
      <c r="E57" s="22">
        <f>E21+E50+E55</f>
        <v>0</v>
      </c>
      <c r="F57" s="22">
        <f>F21+F50+F55</f>
        <v>0</v>
      </c>
      <c r="G57" s="22">
        <f>G21+G50+G55</f>
        <v>0</v>
      </c>
      <c r="H57" s="22">
        <f>H21+H50+H55</f>
        <v>0</v>
      </c>
      <c r="I57" s="22">
        <f>I21+I50+I55</f>
        <v>0</v>
      </c>
    </row>
    <row r="58" spans="4:9" ht="15">
      <c r="D58" s="22"/>
      <c r="E58" s="22"/>
      <c r="F58" s="22"/>
      <c r="G58" s="22"/>
      <c r="H58" s="22"/>
      <c r="I58" s="22"/>
    </row>
    <row r="59" spans="2:9" ht="15">
      <c r="B59" t="s">
        <v>32</v>
      </c>
      <c r="D59" s="22">
        <f>+(D57-D45-D46-D55+D79)*I1</f>
        <v>0</v>
      </c>
      <c r="E59" s="22">
        <f>+(E57-E45-E46-E55+E79)*I1</f>
        <v>0</v>
      </c>
      <c r="F59" s="22">
        <f>+(F57-F45-F46-F55+F79)*I1</f>
        <v>0</v>
      </c>
      <c r="G59" s="22">
        <f>+(G57-G45-G46-G55+G79)*I1</f>
        <v>0</v>
      </c>
      <c r="H59" s="22">
        <f>+(H57-H45-H46-H55+H79)*I1</f>
        <v>0</v>
      </c>
      <c r="I59" s="22">
        <f>SUM(D59:H59)</f>
        <v>0</v>
      </c>
    </row>
    <row r="60" spans="4:9" ht="15">
      <c r="D60" s="23"/>
      <c r="E60" s="23"/>
      <c r="F60" s="23"/>
      <c r="G60" s="23"/>
      <c r="H60" s="23"/>
      <c r="I60" s="23"/>
    </row>
    <row r="61" spans="2:9" ht="15.75" thickBot="1">
      <c r="B61" t="s">
        <v>10</v>
      </c>
      <c r="D61" s="22">
        <f>SUM(D57:D59)</f>
        <v>0</v>
      </c>
      <c r="E61" s="22">
        <f>SUM(E57:E59)</f>
        <v>0</v>
      </c>
      <c r="F61" s="22">
        <f>SUM(F57:F59)</f>
        <v>0</v>
      </c>
      <c r="G61" s="22">
        <f>SUM(G57:G59)</f>
        <v>0</v>
      </c>
      <c r="H61" s="22">
        <f>SUM(H57:H59)</f>
        <v>0</v>
      </c>
      <c r="I61" s="22">
        <f>SUM(I57:I59)</f>
        <v>0</v>
      </c>
    </row>
    <row r="62" spans="4:9" ht="15.75" thickTop="1">
      <c r="D62" s="2"/>
      <c r="E62" s="2"/>
      <c r="F62" s="2"/>
      <c r="G62" s="2"/>
      <c r="H62" s="2"/>
      <c r="I62" s="2"/>
    </row>
    <row r="63" spans="2:9" ht="70.5" customHeight="1">
      <c r="B63" s="57" t="s">
        <v>58</v>
      </c>
      <c r="C63" s="57"/>
      <c r="D63" s="57"/>
      <c r="E63" s="57"/>
      <c r="F63" s="57"/>
      <c r="G63" s="57"/>
      <c r="H63" s="57"/>
      <c r="I63" s="57"/>
    </row>
    <row r="65" spans="2:9" ht="15.75" thickBot="1">
      <c r="B65" s="8"/>
      <c r="C65" s="8"/>
      <c r="D65" s="8"/>
      <c r="E65" s="8"/>
      <c r="F65" s="8"/>
      <c r="G65" s="8"/>
      <c r="H65" s="8"/>
      <c r="I65" s="8"/>
    </row>
    <row r="67" ht="15">
      <c r="B67" t="s">
        <v>44</v>
      </c>
    </row>
    <row r="69" ht="15.75">
      <c r="B69" s="20" t="s">
        <v>59</v>
      </c>
    </row>
    <row r="71" ht="15">
      <c r="B71" s="33" t="s">
        <v>77</v>
      </c>
    </row>
    <row r="72" ht="15">
      <c r="B72" t="s">
        <v>78</v>
      </c>
    </row>
    <row r="74" spans="2:9" ht="15">
      <c r="B74" s="12" t="s">
        <v>33</v>
      </c>
      <c r="D74" s="10" t="s">
        <v>34</v>
      </c>
      <c r="E74" s="11" t="s">
        <v>35</v>
      </c>
      <c r="F74" s="11" t="s">
        <v>36</v>
      </c>
      <c r="G74" s="11" t="s">
        <v>37</v>
      </c>
      <c r="H74" s="11" t="s">
        <v>79</v>
      </c>
      <c r="I74" s="5"/>
    </row>
    <row r="75" spans="2:8" ht="15">
      <c r="B75" t="s">
        <v>38</v>
      </c>
      <c r="D75" s="22">
        <v>0</v>
      </c>
      <c r="E75" s="22">
        <v>0</v>
      </c>
      <c r="F75" s="22">
        <v>0</v>
      </c>
      <c r="G75" s="22">
        <v>0</v>
      </c>
      <c r="H75" s="22">
        <v>0</v>
      </c>
    </row>
    <row r="76" spans="2:8" ht="15">
      <c r="B76" t="s">
        <v>39</v>
      </c>
      <c r="D76" s="22">
        <v>0</v>
      </c>
      <c r="E76" s="22">
        <v>0</v>
      </c>
      <c r="F76" s="22">
        <v>0</v>
      </c>
      <c r="G76" s="22">
        <v>0</v>
      </c>
      <c r="H76" s="22">
        <v>0</v>
      </c>
    </row>
    <row r="77" spans="2:8" ht="15">
      <c r="B77" t="s">
        <v>40</v>
      </c>
      <c r="D77" s="22">
        <v>0</v>
      </c>
      <c r="E77" s="22">
        <v>0</v>
      </c>
      <c r="F77" s="22">
        <v>0</v>
      </c>
      <c r="G77" s="22">
        <v>0</v>
      </c>
      <c r="H77" s="22">
        <v>0</v>
      </c>
    </row>
    <row r="78" spans="2:8" ht="15">
      <c r="B78" t="s">
        <v>41</v>
      </c>
      <c r="D78" s="25">
        <v>0</v>
      </c>
      <c r="E78" s="25">
        <v>0</v>
      </c>
      <c r="F78" s="25">
        <v>0</v>
      </c>
      <c r="G78" s="25">
        <v>0</v>
      </c>
      <c r="H78" s="25">
        <v>0</v>
      </c>
    </row>
    <row r="79" spans="2:8" ht="15">
      <c r="B79" t="s">
        <v>42</v>
      </c>
      <c r="D79" s="22">
        <f>SUM(D75:D78)</f>
        <v>0</v>
      </c>
      <c r="E79" s="22">
        <f>SUM(E75:E78)</f>
        <v>0</v>
      </c>
      <c r="F79" s="22">
        <f>SUM(F75:F78)</f>
        <v>0</v>
      </c>
      <c r="G79" s="22">
        <f>SUM(G75:G78)</f>
        <v>0</v>
      </c>
      <c r="H79" s="22">
        <f>SUM(H75:H78)</f>
        <v>0</v>
      </c>
    </row>
    <row r="81" spans="2:10" ht="15">
      <c r="B81" s="14"/>
      <c r="C81" s="13"/>
      <c r="D81" s="13"/>
      <c r="E81" s="13"/>
      <c r="F81" s="14"/>
      <c r="G81" s="14"/>
      <c r="H81" s="14"/>
      <c r="I81" s="13"/>
      <c r="J81" s="13"/>
    </row>
    <row r="82" spans="2:10" ht="15">
      <c r="B82" s="21" t="s">
        <v>45</v>
      </c>
      <c r="C82" s="13"/>
      <c r="D82" s="15" t="s">
        <v>34</v>
      </c>
      <c r="E82" s="15" t="s">
        <v>35</v>
      </c>
      <c r="F82" s="19" t="s">
        <v>48</v>
      </c>
      <c r="G82" s="16"/>
      <c r="H82" s="16"/>
      <c r="I82" s="13"/>
      <c r="J82" s="13"/>
    </row>
    <row r="83" spans="2:10" ht="15">
      <c r="B83" s="13" t="s">
        <v>46</v>
      </c>
      <c r="C83" s="13"/>
      <c r="D83" s="26">
        <v>25000</v>
      </c>
      <c r="E83" s="26">
        <v>0</v>
      </c>
      <c r="F83" s="17" t="s">
        <v>49</v>
      </c>
      <c r="G83" s="14"/>
      <c r="H83" s="14"/>
      <c r="I83" s="13"/>
      <c r="J83" s="13"/>
    </row>
    <row r="84" spans="2:10" ht="15">
      <c r="B84" s="13"/>
      <c r="C84" s="13"/>
      <c r="D84" s="26"/>
      <c r="E84" s="26"/>
      <c r="F84" s="17" t="s">
        <v>50</v>
      </c>
      <c r="G84" s="14"/>
      <c r="H84" s="14"/>
      <c r="I84" s="13"/>
      <c r="J84" s="13"/>
    </row>
    <row r="85" spans="2:10" ht="15">
      <c r="B85" s="13" t="s">
        <v>47</v>
      </c>
      <c r="C85" s="13"/>
      <c r="D85" s="26">
        <v>16000</v>
      </c>
      <c r="E85" s="26">
        <v>0</v>
      </c>
      <c r="F85" s="18" t="s">
        <v>52</v>
      </c>
      <c r="G85" s="14"/>
      <c r="H85" s="14"/>
      <c r="I85" s="13"/>
      <c r="J85" s="13"/>
    </row>
    <row r="86" spans="2:10" ht="15">
      <c r="B86" s="13"/>
      <c r="C86" s="13"/>
      <c r="D86" s="26"/>
      <c r="E86" s="26"/>
      <c r="F86" s="18" t="s">
        <v>51</v>
      </c>
      <c r="G86" s="14"/>
      <c r="H86" s="14"/>
      <c r="I86" s="13"/>
      <c r="J86" s="13"/>
    </row>
    <row r="87" spans="2:10" ht="15">
      <c r="B87" s="13" t="s">
        <v>53</v>
      </c>
      <c r="C87" s="13"/>
      <c r="D87" s="26">
        <v>19000</v>
      </c>
      <c r="E87" s="26">
        <v>6000</v>
      </c>
      <c r="F87" s="18" t="s">
        <v>54</v>
      </c>
      <c r="G87" s="14"/>
      <c r="H87" s="14"/>
      <c r="I87" s="13"/>
      <c r="J87" s="13"/>
    </row>
    <row r="88" spans="2:10" ht="15">
      <c r="B88" s="13"/>
      <c r="C88" s="13"/>
      <c r="D88" s="26"/>
      <c r="E88" s="26"/>
      <c r="F88" s="18" t="s">
        <v>55</v>
      </c>
      <c r="G88" s="14"/>
      <c r="H88" s="14"/>
      <c r="I88" s="13"/>
      <c r="J88" s="13"/>
    </row>
    <row r="89" spans="2:10" ht="15">
      <c r="B89" s="13"/>
      <c r="C89" s="13"/>
      <c r="D89" s="27"/>
      <c r="E89" s="27"/>
      <c r="F89" s="18" t="s">
        <v>56</v>
      </c>
      <c r="G89" s="14"/>
      <c r="H89" s="14"/>
      <c r="I89" s="13"/>
      <c r="J89" s="13"/>
    </row>
    <row r="90" spans="2:10" ht="15">
      <c r="B90" s="13"/>
      <c r="C90" s="13"/>
      <c r="D90" s="28"/>
      <c r="E90" s="28"/>
      <c r="F90" s="17"/>
      <c r="G90" s="14"/>
      <c r="H90" s="14"/>
      <c r="I90" s="13"/>
      <c r="J90" s="13"/>
    </row>
    <row r="91" spans="2:10" ht="15">
      <c r="B91" s="13" t="s">
        <v>57</v>
      </c>
      <c r="C91" s="13"/>
      <c r="D91" s="26">
        <f>SUM(D83:D89)</f>
        <v>60000</v>
      </c>
      <c r="E91" s="26">
        <f>SUM(E83:E89)</f>
        <v>6000</v>
      </c>
      <c r="F91" s="14"/>
      <c r="G91" s="14"/>
      <c r="H91" s="14"/>
      <c r="I91" s="13"/>
      <c r="J91" s="13"/>
    </row>
    <row r="92" spans="2:5" ht="15">
      <c r="B92" s="13"/>
      <c r="C92" s="13"/>
      <c r="D92" s="13"/>
      <c r="E92" s="13"/>
    </row>
  </sheetData>
  <sheetProtection/>
  <mergeCells count="11">
    <mergeCell ref="C5:E5"/>
    <mergeCell ref="C6:E6"/>
    <mergeCell ref="C7:E7"/>
    <mergeCell ref="G8:I8"/>
    <mergeCell ref="B63:I63"/>
    <mergeCell ref="G3:H3"/>
    <mergeCell ref="F1:H1"/>
    <mergeCell ref="C1:E1"/>
    <mergeCell ref="C2:E2"/>
    <mergeCell ref="C3:E3"/>
    <mergeCell ref="C4:E4"/>
  </mergeCells>
  <printOptions/>
  <pageMargins left="0.75" right="0.75" top="1" bottom="1" header="0.5" footer="0.5"/>
  <pageSetup fitToHeight="1" fitToWidth="1" horizontalDpi="600" verticalDpi="600" orientation="portrait" scale="45" r:id="rId1"/>
  <headerFooter alignWithMargins="0">
    <oddFooter>&amp;R&amp;9Misc\Sample Budget</oddFooter>
  </headerFooter>
</worksheet>
</file>

<file path=xl/worksheets/sheet2.xml><?xml version="1.0" encoding="utf-8"?>
<worksheet xmlns="http://schemas.openxmlformats.org/spreadsheetml/2006/main" xmlns:r="http://schemas.openxmlformats.org/officeDocument/2006/relationships">
  <dimension ref="A1:V42"/>
  <sheetViews>
    <sheetView zoomScalePageLayoutView="0" workbookViewId="0" topLeftCell="A1">
      <selection activeCell="T28" sqref="T28"/>
    </sheetView>
  </sheetViews>
  <sheetFormatPr defaultColWidth="8.88671875" defaultRowHeight="15"/>
  <cols>
    <col min="1" max="1" width="17.88671875" style="0" bestFit="1" customWidth="1"/>
    <col min="5" max="5" width="12.5546875" style="0" bestFit="1" customWidth="1"/>
    <col min="6" max="6" width="10.4453125" style="0" bestFit="1" customWidth="1"/>
    <col min="8" max="8" width="6.5546875" style="0" bestFit="1" customWidth="1"/>
    <col min="10" max="10" width="10.4453125" style="0" bestFit="1" customWidth="1"/>
    <col min="11" max="11" width="7.21484375" style="0" bestFit="1" customWidth="1"/>
    <col min="12" max="12" width="12.6640625" style="0" bestFit="1" customWidth="1"/>
    <col min="13" max="13" width="11.5546875" style="0" bestFit="1" customWidth="1"/>
    <col min="14" max="14" width="10.3359375" style="0" bestFit="1" customWidth="1"/>
    <col min="15" max="15" width="10.6640625" style="0" bestFit="1" customWidth="1"/>
    <col min="16" max="16" width="6.99609375" style="0" bestFit="1" customWidth="1"/>
    <col min="17" max="17" width="5.6640625" style="0" bestFit="1" customWidth="1"/>
    <col min="18" max="18" width="6.5546875" style="0" bestFit="1" customWidth="1"/>
    <col min="21" max="21" width="11.5546875" style="0" bestFit="1" customWidth="1"/>
  </cols>
  <sheetData>
    <row r="1" spans="1:22" ht="15">
      <c r="A1" s="41" t="s">
        <v>82</v>
      </c>
      <c r="B1" s="42" t="s">
        <v>83</v>
      </c>
      <c r="C1" s="41" t="s">
        <v>84</v>
      </c>
      <c r="D1" s="41" t="s">
        <v>85</v>
      </c>
      <c r="E1" s="41" t="s">
        <v>86</v>
      </c>
      <c r="F1" s="41" t="s">
        <v>87</v>
      </c>
      <c r="G1" s="41" t="s">
        <v>88</v>
      </c>
      <c r="H1" s="41" t="s">
        <v>89</v>
      </c>
      <c r="I1" s="41" t="s">
        <v>90</v>
      </c>
      <c r="J1" s="41" t="s">
        <v>91</v>
      </c>
      <c r="K1" s="41" t="s">
        <v>88</v>
      </c>
      <c r="L1" s="41" t="s">
        <v>92</v>
      </c>
      <c r="M1" s="41" t="s">
        <v>93</v>
      </c>
      <c r="N1" s="41" t="s">
        <v>94</v>
      </c>
      <c r="O1" s="41" t="s">
        <v>95</v>
      </c>
      <c r="P1" s="41" t="s">
        <v>96</v>
      </c>
      <c r="Q1" s="41" t="s">
        <v>97</v>
      </c>
      <c r="R1" s="41" t="s">
        <v>1</v>
      </c>
      <c r="S1" s="41"/>
      <c r="T1" s="41"/>
      <c r="U1" s="41"/>
      <c r="V1" s="41"/>
    </row>
    <row r="2" spans="1:22" ht="15">
      <c r="A2" s="42"/>
      <c r="B2" s="41"/>
      <c r="C2" s="41"/>
      <c r="D2" s="41"/>
      <c r="E2" s="43"/>
      <c r="F2" s="43"/>
      <c r="G2" s="44"/>
      <c r="H2" s="45">
        <v>0.393</v>
      </c>
      <c r="I2" s="43"/>
      <c r="J2" s="43">
        <f>I2*B2</f>
        <v>0</v>
      </c>
      <c r="K2" s="43">
        <f>G2*H2*B2</f>
        <v>0</v>
      </c>
      <c r="L2" s="43">
        <f aca="true" t="shared" si="0" ref="L2:L13">C2*E2*B2</f>
        <v>0</v>
      </c>
      <c r="M2" s="43">
        <f aca="true" t="shared" si="1" ref="M2:M13">D2*F2*B2</f>
        <v>0</v>
      </c>
      <c r="N2" s="43">
        <v>0</v>
      </c>
      <c r="O2" s="43">
        <v>0</v>
      </c>
      <c r="P2" s="43">
        <v>0</v>
      </c>
      <c r="Q2" s="43">
        <v>0</v>
      </c>
      <c r="R2" s="43">
        <f>SUM(J2:Q2)</f>
        <v>0</v>
      </c>
      <c r="S2" s="41"/>
      <c r="T2" s="41"/>
      <c r="U2" s="41"/>
      <c r="V2" s="41"/>
    </row>
    <row r="3" spans="1:22" ht="15">
      <c r="A3" s="41"/>
      <c r="B3" s="41"/>
      <c r="C3" s="41"/>
      <c r="D3" s="41"/>
      <c r="E3" s="43"/>
      <c r="F3" s="43"/>
      <c r="G3" s="44"/>
      <c r="H3" s="45">
        <v>0.655</v>
      </c>
      <c r="I3" s="43"/>
      <c r="J3" s="43">
        <f aca="true" t="shared" si="2" ref="J3:J13">I3*B3</f>
        <v>0</v>
      </c>
      <c r="K3" s="43">
        <f aca="true" t="shared" si="3" ref="K3:K13">G3*H3*B3</f>
        <v>0</v>
      </c>
      <c r="L3" s="43">
        <f t="shared" si="0"/>
        <v>0</v>
      </c>
      <c r="M3" s="43">
        <f t="shared" si="1"/>
        <v>0</v>
      </c>
      <c r="N3" s="43">
        <v>0</v>
      </c>
      <c r="O3" s="43">
        <v>0</v>
      </c>
      <c r="P3" s="43">
        <v>0</v>
      </c>
      <c r="Q3" s="43">
        <v>0</v>
      </c>
      <c r="R3" s="43">
        <f aca="true" t="shared" si="4" ref="R3:R13">SUM(J3:Q3)</f>
        <v>0</v>
      </c>
      <c r="S3" s="41"/>
      <c r="T3" s="41"/>
      <c r="U3" s="41"/>
      <c r="V3" s="41"/>
    </row>
    <row r="4" spans="1:22" ht="15">
      <c r="A4" s="41"/>
      <c r="B4" s="41"/>
      <c r="C4" s="41"/>
      <c r="D4" s="41"/>
      <c r="E4" s="43"/>
      <c r="F4" s="43"/>
      <c r="G4" s="44"/>
      <c r="H4" s="45">
        <v>0.655</v>
      </c>
      <c r="I4" s="43"/>
      <c r="J4" s="43">
        <f t="shared" si="2"/>
        <v>0</v>
      </c>
      <c r="K4" s="43">
        <f t="shared" si="3"/>
        <v>0</v>
      </c>
      <c r="L4" s="43">
        <f t="shared" si="0"/>
        <v>0</v>
      </c>
      <c r="M4" s="43">
        <f t="shared" si="1"/>
        <v>0</v>
      </c>
      <c r="N4" s="43">
        <v>0</v>
      </c>
      <c r="O4" s="43">
        <v>0</v>
      </c>
      <c r="P4" s="43">
        <v>0</v>
      </c>
      <c r="Q4" s="43">
        <v>0</v>
      </c>
      <c r="R4" s="43">
        <f t="shared" si="4"/>
        <v>0</v>
      </c>
      <c r="S4" s="41"/>
      <c r="T4" s="41"/>
      <c r="U4" s="41"/>
      <c r="V4" s="41"/>
    </row>
    <row r="5" spans="1:22" ht="15">
      <c r="A5" s="41"/>
      <c r="B5" s="41"/>
      <c r="C5" s="41"/>
      <c r="D5" s="41"/>
      <c r="E5" s="43"/>
      <c r="F5" s="43"/>
      <c r="G5" s="44"/>
      <c r="H5" s="45">
        <v>0.655</v>
      </c>
      <c r="I5" s="43"/>
      <c r="J5" s="43">
        <f t="shared" si="2"/>
        <v>0</v>
      </c>
      <c r="K5" s="43">
        <f t="shared" si="3"/>
        <v>0</v>
      </c>
      <c r="L5" s="43">
        <f t="shared" si="0"/>
        <v>0</v>
      </c>
      <c r="M5" s="43">
        <f t="shared" si="1"/>
        <v>0</v>
      </c>
      <c r="N5" s="43">
        <v>0</v>
      </c>
      <c r="O5" s="43">
        <v>0</v>
      </c>
      <c r="P5" s="43">
        <v>0</v>
      </c>
      <c r="Q5" s="43">
        <v>0</v>
      </c>
      <c r="R5" s="43">
        <f t="shared" si="4"/>
        <v>0</v>
      </c>
      <c r="S5" s="41"/>
      <c r="T5" s="41"/>
      <c r="U5" s="41"/>
      <c r="V5" s="41"/>
    </row>
    <row r="6" spans="1:22" ht="15">
      <c r="A6" s="41"/>
      <c r="B6" s="41"/>
      <c r="C6" s="41"/>
      <c r="D6" s="41"/>
      <c r="E6" s="43"/>
      <c r="F6" s="43"/>
      <c r="G6" s="44"/>
      <c r="H6" s="45">
        <v>0.655</v>
      </c>
      <c r="I6" s="43"/>
      <c r="J6" s="43">
        <f t="shared" si="2"/>
        <v>0</v>
      </c>
      <c r="K6" s="43">
        <f t="shared" si="3"/>
        <v>0</v>
      </c>
      <c r="L6" s="43">
        <f t="shared" si="0"/>
        <v>0</v>
      </c>
      <c r="M6" s="43">
        <f t="shared" si="1"/>
        <v>0</v>
      </c>
      <c r="N6" s="43">
        <v>0</v>
      </c>
      <c r="O6" s="43">
        <v>0</v>
      </c>
      <c r="P6" s="43">
        <v>0</v>
      </c>
      <c r="Q6" s="43">
        <v>0</v>
      </c>
      <c r="R6" s="43">
        <f t="shared" si="4"/>
        <v>0</v>
      </c>
      <c r="S6" s="41"/>
      <c r="T6" s="41"/>
      <c r="U6" s="41"/>
      <c r="V6" s="41"/>
    </row>
    <row r="7" spans="1:22" ht="15">
      <c r="A7" s="41"/>
      <c r="B7" s="41"/>
      <c r="C7" s="41"/>
      <c r="D7" s="41"/>
      <c r="E7" s="43"/>
      <c r="F7" s="43"/>
      <c r="G7" s="44"/>
      <c r="H7" s="45">
        <v>0.655</v>
      </c>
      <c r="I7" s="43"/>
      <c r="J7" s="43">
        <f t="shared" si="2"/>
        <v>0</v>
      </c>
      <c r="K7" s="43">
        <f t="shared" si="3"/>
        <v>0</v>
      </c>
      <c r="L7" s="43">
        <f t="shared" si="0"/>
        <v>0</v>
      </c>
      <c r="M7" s="43">
        <f t="shared" si="1"/>
        <v>0</v>
      </c>
      <c r="N7" s="43">
        <v>0</v>
      </c>
      <c r="O7" s="43">
        <v>0</v>
      </c>
      <c r="P7" s="43">
        <v>0</v>
      </c>
      <c r="Q7" s="43">
        <v>0</v>
      </c>
      <c r="R7" s="43">
        <f t="shared" si="4"/>
        <v>0</v>
      </c>
      <c r="S7" s="41"/>
      <c r="T7" s="41"/>
      <c r="U7" s="41"/>
      <c r="V7" s="41"/>
    </row>
    <row r="8" spans="1:22" ht="15">
      <c r="A8" s="41"/>
      <c r="B8" s="41"/>
      <c r="C8" s="41"/>
      <c r="D8" s="41"/>
      <c r="E8" s="43"/>
      <c r="F8" s="43"/>
      <c r="G8" s="44"/>
      <c r="H8" s="45">
        <v>0.655</v>
      </c>
      <c r="I8" s="43"/>
      <c r="J8" s="43">
        <f t="shared" si="2"/>
        <v>0</v>
      </c>
      <c r="K8" s="43">
        <f t="shared" si="3"/>
        <v>0</v>
      </c>
      <c r="L8" s="43">
        <f t="shared" si="0"/>
        <v>0</v>
      </c>
      <c r="M8" s="43">
        <f t="shared" si="1"/>
        <v>0</v>
      </c>
      <c r="N8" s="43">
        <v>0</v>
      </c>
      <c r="O8" s="43">
        <v>0</v>
      </c>
      <c r="P8" s="43">
        <v>0</v>
      </c>
      <c r="Q8" s="43">
        <v>0</v>
      </c>
      <c r="R8" s="43">
        <f t="shared" si="4"/>
        <v>0</v>
      </c>
      <c r="S8" s="41"/>
      <c r="T8" s="41"/>
      <c r="U8" s="41"/>
      <c r="V8" s="41"/>
    </row>
    <row r="9" spans="1:22" ht="15">
      <c r="A9" s="41"/>
      <c r="B9" s="41"/>
      <c r="C9" s="41"/>
      <c r="D9" s="41"/>
      <c r="E9" s="43"/>
      <c r="F9" s="43"/>
      <c r="G9" s="44"/>
      <c r="H9" s="45">
        <v>0.655</v>
      </c>
      <c r="I9" s="43"/>
      <c r="J9" s="43">
        <f t="shared" si="2"/>
        <v>0</v>
      </c>
      <c r="K9" s="43">
        <f t="shared" si="3"/>
        <v>0</v>
      </c>
      <c r="L9" s="43">
        <f t="shared" si="0"/>
        <v>0</v>
      </c>
      <c r="M9" s="43">
        <f t="shared" si="1"/>
        <v>0</v>
      </c>
      <c r="N9" s="43">
        <v>0</v>
      </c>
      <c r="O9" s="43">
        <v>0</v>
      </c>
      <c r="P9" s="43">
        <v>0</v>
      </c>
      <c r="Q9" s="43">
        <v>0</v>
      </c>
      <c r="R9" s="43">
        <f t="shared" si="4"/>
        <v>0</v>
      </c>
      <c r="S9" s="41"/>
      <c r="T9" s="41"/>
      <c r="U9" s="41"/>
      <c r="V9" s="41"/>
    </row>
    <row r="10" spans="1:22" ht="15">
      <c r="A10" s="41"/>
      <c r="B10" s="41"/>
      <c r="C10" s="41"/>
      <c r="D10" s="41"/>
      <c r="E10" s="43"/>
      <c r="F10" s="43"/>
      <c r="G10" s="44"/>
      <c r="H10" s="45">
        <v>0.655</v>
      </c>
      <c r="I10" s="43"/>
      <c r="J10" s="43">
        <f t="shared" si="2"/>
        <v>0</v>
      </c>
      <c r="K10" s="43">
        <f t="shared" si="3"/>
        <v>0</v>
      </c>
      <c r="L10" s="43">
        <f t="shared" si="0"/>
        <v>0</v>
      </c>
      <c r="M10" s="43">
        <f t="shared" si="1"/>
        <v>0</v>
      </c>
      <c r="N10" s="43">
        <v>0</v>
      </c>
      <c r="O10" s="43">
        <v>0</v>
      </c>
      <c r="P10" s="43">
        <v>0</v>
      </c>
      <c r="Q10" s="43">
        <v>0</v>
      </c>
      <c r="R10" s="43">
        <f t="shared" si="4"/>
        <v>0</v>
      </c>
      <c r="S10" s="41"/>
      <c r="T10" s="41"/>
      <c r="U10" s="41"/>
      <c r="V10" s="41"/>
    </row>
    <row r="11" spans="1:22" ht="15">
      <c r="A11" s="41"/>
      <c r="B11" s="41"/>
      <c r="C11" s="41"/>
      <c r="D11" s="41"/>
      <c r="E11" s="43"/>
      <c r="F11" s="43"/>
      <c r="G11" s="44"/>
      <c r="H11" s="45">
        <v>0.655</v>
      </c>
      <c r="I11" s="43"/>
      <c r="J11" s="43">
        <f t="shared" si="2"/>
        <v>0</v>
      </c>
      <c r="K11" s="43">
        <f t="shared" si="3"/>
        <v>0</v>
      </c>
      <c r="L11" s="43">
        <f t="shared" si="0"/>
        <v>0</v>
      </c>
      <c r="M11" s="43">
        <f t="shared" si="1"/>
        <v>0</v>
      </c>
      <c r="N11" s="43">
        <v>0</v>
      </c>
      <c r="O11" s="43">
        <v>0</v>
      </c>
      <c r="P11" s="43">
        <v>0</v>
      </c>
      <c r="Q11" s="43">
        <v>0</v>
      </c>
      <c r="R11" s="43">
        <f t="shared" si="4"/>
        <v>0</v>
      </c>
      <c r="S11" s="41"/>
      <c r="T11" s="41"/>
      <c r="U11" s="41"/>
      <c r="V11" s="41"/>
    </row>
    <row r="12" spans="1:22" ht="15">
      <c r="A12" s="41"/>
      <c r="B12" s="41"/>
      <c r="C12" s="41"/>
      <c r="D12" s="41"/>
      <c r="E12" s="43"/>
      <c r="F12" s="43"/>
      <c r="G12" s="44"/>
      <c r="H12" s="45">
        <v>0.655</v>
      </c>
      <c r="I12" s="43"/>
      <c r="J12" s="43">
        <f t="shared" si="2"/>
        <v>0</v>
      </c>
      <c r="K12" s="43">
        <f t="shared" si="3"/>
        <v>0</v>
      </c>
      <c r="L12" s="43">
        <f t="shared" si="0"/>
        <v>0</v>
      </c>
      <c r="M12" s="43">
        <f t="shared" si="1"/>
        <v>0</v>
      </c>
      <c r="N12" s="43">
        <v>0</v>
      </c>
      <c r="O12" s="43">
        <v>0</v>
      </c>
      <c r="P12" s="43">
        <v>0</v>
      </c>
      <c r="Q12" s="43">
        <v>0</v>
      </c>
      <c r="R12" s="43">
        <f t="shared" si="4"/>
        <v>0</v>
      </c>
      <c r="S12" s="41"/>
      <c r="T12" s="41"/>
      <c r="U12" s="41"/>
      <c r="V12" s="41"/>
    </row>
    <row r="13" spans="1:22" ht="15">
      <c r="A13" s="41"/>
      <c r="B13" s="41"/>
      <c r="C13" s="41"/>
      <c r="D13" s="41"/>
      <c r="E13" s="41"/>
      <c r="F13" s="41"/>
      <c r="G13" s="41"/>
      <c r="H13" s="45">
        <v>0.655</v>
      </c>
      <c r="I13" s="43"/>
      <c r="J13" s="43">
        <f t="shared" si="2"/>
        <v>0</v>
      </c>
      <c r="K13" s="43">
        <f t="shared" si="3"/>
        <v>0</v>
      </c>
      <c r="L13" s="43">
        <f t="shared" si="0"/>
        <v>0</v>
      </c>
      <c r="M13" s="43">
        <f t="shared" si="1"/>
        <v>0</v>
      </c>
      <c r="N13" s="43">
        <v>0</v>
      </c>
      <c r="O13" s="43">
        <v>0</v>
      </c>
      <c r="P13" s="43">
        <v>0</v>
      </c>
      <c r="Q13" s="43">
        <v>0</v>
      </c>
      <c r="R13" s="43">
        <f t="shared" si="4"/>
        <v>0</v>
      </c>
      <c r="S13" s="41"/>
      <c r="T13" s="41"/>
      <c r="U13" s="41"/>
      <c r="V13" s="41"/>
    </row>
    <row r="14" spans="1:22" ht="15">
      <c r="A14" s="41"/>
      <c r="B14" s="41"/>
      <c r="C14" s="41"/>
      <c r="D14" s="41"/>
      <c r="E14" s="43"/>
      <c r="F14" s="43"/>
      <c r="G14" s="44"/>
      <c r="H14" s="45">
        <v>0.655</v>
      </c>
      <c r="I14" s="43"/>
      <c r="J14" s="43">
        <f>I14*B14</f>
        <v>0</v>
      </c>
      <c r="K14" s="43">
        <f>G14*H14*B14</f>
        <v>0</v>
      </c>
      <c r="L14" s="43">
        <f>C14*E14*B14</f>
        <v>0</v>
      </c>
      <c r="M14" s="43">
        <f>D14*F14*B14</f>
        <v>0</v>
      </c>
      <c r="N14" s="43">
        <v>0</v>
      </c>
      <c r="O14" s="43">
        <v>0</v>
      </c>
      <c r="P14" s="43">
        <v>0</v>
      </c>
      <c r="Q14" s="43">
        <v>0</v>
      </c>
      <c r="R14" s="43">
        <f>SUM(J14:Q14)</f>
        <v>0</v>
      </c>
      <c r="S14" s="41"/>
      <c r="T14" s="41"/>
      <c r="U14" s="41"/>
      <c r="V14" s="41"/>
    </row>
    <row r="15" spans="1:22" ht="16.5" thickBot="1">
      <c r="A15" s="41"/>
      <c r="B15" s="41"/>
      <c r="C15" s="41"/>
      <c r="D15" s="41"/>
      <c r="E15" s="43"/>
      <c r="F15" s="43"/>
      <c r="G15" s="43"/>
      <c r="H15" s="43"/>
      <c r="I15" s="43"/>
      <c r="J15" s="43"/>
      <c r="K15" s="43"/>
      <c r="L15" s="43"/>
      <c r="M15" s="43"/>
      <c r="N15" s="43"/>
      <c r="O15" s="43"/>
      <c r="P15" s="43"/>
      <c r="Q15" s="43"/>
      <c r="R15" s="46">
        <f>SUM(R2:R14)</f>
        <v>0</v>
      </c>
      <c r="S15" s="41"/>
      <c r="T15" s="41"/>
      <c r="U15" s="41"/>
      <c r="V15" s="41"/>
    </row>
    <row r="16" ht="15.75" thickTop="1"/>
    <row r="17" ht="15">
      <c r="A17" s="33" t="s">
        <v>116</v>
      </c>
    </row>
    <row r="19" spans="1:2" ht="15">
      <c r="A19" s="33" t="s">
        <v>98</v>
      </c>
      <c r="B19" s="62">
        <v>35</v>
      </c>
    </row>
    <row r="21" spans="1:3" ht="15">
      <c r="A21" s="47" t="s">
        <v>99</v>
      </c>
      <c r="B21" s="48">
        <v>98</v>
      </c>
      <c r="C21" s="47" t="s">
        <v>100</v>
      </c>
    </row>
    <row r="22" spans="1:3" ht="15">
      <c r="A22" s="47"/>
      <c r="B22" s="47"/>
      <c r="C22" s="47"/>
    </row>
    <row r="23" spans="1:3" ht="15">
      <c r="A23" s="47" t="s">
        <v>101</v>
      </c>
      <c r="B23" s="48">
        <v>145</v>
      </c>
      <c r="C23" s="47"/>
    </row>
    <row r="24" spans="1:3" ht="15">
      <c r="A24" s="47" t="s">
        <v>102</v>
      </c>
      <c r="B24" s="48">
        <v>7.5</v>
      </c>
      <c r="C24" s="47"/>
    </row>
    <row r="25" spans="1:3" ht="15">
      <c r="A25" s="47" t="s">
        <v>102</v>
      </c>
      <c r="B25" s="48">
        <v>2.18</v>
      </c>
      <c r="C25" s="47"/>
    </row>
    <row r="26" spans="1:3" ht="15">
      <c r="A26" s="47" t="s">
        <v>102</v>
      </c>
      <c r="B26" s="48">
        <v>0.73</v>
      </c>
      <c r="C26" s="47"/>
    </row>
    <row r="27" spans="1:3" ht="15">
      <c r="A27" s="47" t="s">
        <v>102</v>
      </c>
      <c r="B27" s="49">
        <v>4.35</v>
      </c>
      <c r="C27" s="47"/>
    </row>
    <row r="28" spans="1:3" ht="15">
      <c r="A28" s="47" t="s">
        <v>103</v>
      </c>
      <c r="B28" s="50">
        <f>SUM(B24:B27)</f>
        <v>14.76</v>
      </c>
      <c r="C28" s="47"/>
    </row>
    <row r="29" spans="1:3" ht="15">
      <c r="A29" s="47"/>
      <c r="B29" s="51"/>
      <c r="C29" s="47"/>
    </row>
    <row r="30" spans="1:3" ht="15">
      <c r="A30" s="47"/>
      <c r="B30" s="47"/>
      <c r="C30" s="47"/>
    </row>
    <row r="31" spans="1:3" ht="15">
      <c r="A31" s="47" t="s">
        <v>104</v>
      </c>
      <c r="B31" s="52">
        <f>B21*0.9</f>
        <v>88.2</v>
      </c>
      <c r="C31" s="53" t="s">
        <v>105</v>
      </c>
    </row>
    <row r="32" spans="1:3" ht="15">
      <c r="A32" s="47" t="s">
        <v>106</v>
      </c>
      <c r="B32" s="54">
        <f>B31/B23</f>
        <v>0.6082758620689656</v>
      </c>
      <c r="C32" s="53"/>
    </row>
    <row r="33" spans="1:3" ht="15">
      <c r="A33" s="47" t="s">
        <v>107</v>
      </c>
      <c r="B33" s="52">
        <f>B28*B32</f>
        <v>8.978151724137932</v>
      </c>
      <c r="C33" s="53"/>
    </row>
    <row r="34" spans="1:3" ht="15">
      <c r="A34" s="47" t="s">
        <v>108</v>
      </c>
      <c r="B34" s="55">
        <f>B31+B33</f>
        <v>97.17815172413793</v>
      </c>
      <c r="C34" s="47"/>
    </row>
    <row r="35" spans="1:3" ht="15">
      <c r="A35" s="47"/>
      <c r="B35" s="51"/>
      <c r="C35" s="47"/>
    </row>
    <row r="36" spans="1:3" ht="15">
      <c r="A36" s="47" t="s">
        <v>109</v>
      </c>
      <c r="B36" s="47"/>
      <c r="C36" s="47"/>
    </row>
    <row r="37" spans="1:3" ht="15">
      <c r="A37" s="47" t="s">
        <v>110</v>
      </c>
      <c r="B37" s="54">
        <f>B28/B23</f>
        <v>0.10179310344827586</v>
      </c>
      <c r="C37" s="47"/>
    </row>
    <row r="38" spans="1:3" ht="15">
      <c r="A38" s="47" t="s">
        <v>111</v>
      </c>
      <c r="B38" s="52">
        <f>B31*B37</f>
        <v>8.97815172413793</v>
      </c>
      <c r="C38" s="47"/>
    </row>
    <row r="39" spans="1:3" ht="15">
      <c r="A39" s="47"/>
      <c r="B39" s="47"/>
      <c r="C39" s="47"/>
    </row>
    <row r="40" spans="1:3" ht="15">
      <c r="A40" s="47" t="s">
        <v>112</v>
      </c>
      <c r="B40" s="52">
        <f>B23+B28</f>
        <v>159.76</v>
      </c>
      <c r="C40" s="47"/>
    </row>
    <row r="41" spans="1:3" ht="15">
      <c r="A41" s="47" t="s">
        <v>113</v>
      </c>
      <c r="B41" s="54">
        <f>B31/B23</f>
        <v>0.6082758620689656</v>
      </c>
      <c r="C41" s="47"/>
    </row>
    <row r="42" spans="1:3" ht="15">
      <c r="A42" s="47" t="s">
        <v>108</v>
      </c>
      <c r="B42" s="52">
        <f>B40*B41</f>
        <v>97.17815172413793</v>
      </c>
      <c r="C42" s="47"/>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13"/>
  <sheetViews>
    <sheetView zoomScalePageLayoutView="0" workbookViewId="0" topLeftCell="A1">
      <selection activeCell="A15" sqref="A15"/>
    </sheetView>
  </sheetViews>
  <sheetFormatPr defaultColWidth="8.88671875" defaultRowHeight="15"/>
  <cols>
    <col min="3" max="5" width="10.99609375" style="0" bestFit="1" customWidth="1"/>
    <col min="6" max="6" width="9.99609375" style="0" bestFit="1" customWidth="1"/>
    <col min="7" max="7" width="9.4453125" style="0" bestFit="1" customWidth="1"/>
    <col min="8" max="8" width="11.88671875" style="0" bestFit="1" customWidth="1"/>
  </cols>
  <sheetData>
    <row r="1" spans="1:9" ht="15.75">
      <c r="A1" s="63" t="s">
        <v>117</v>
      </c>
      <c r="B1" s="63" t="s">
        <v>118</v>
      </c>
      <c r="C1" s="63" t="s">
        <v>119</v>
      </c>
      <c r="D1" s="63" t="s">
        <v>120</v>
      </c>
      <c r="E1" s="63" t="s">
        <v>121</v>
      </c>
      <c r="F1" s="63" t="s">
        <v>122</v>
      </c>
      <c r="G1" s="63" t="s">
        <v>123</v>
      </c>
      <c r="H1" s="63" t="s">
        <v>124</v>
      </c>
      <c r="I1" s="63" t="s">
        <v>125</v>
      </c>
    </row>
    <row r="2" spans="1:9" ht="15">
      <c r="A2" s="64">
        <v>0.25</v>
      </c>
      <c r="B2" s="64" t="s">
        <v>126</v>
      </c>
      <c r="C2" s="65">
        <f>F2*12</f>
        <v>11333.333333333334</v>
      </c>
      <c r="D2" s="65">
        <f>D5/2</f>
        <v>8500</v>
      </c>
      <c r="E2" s="65">
        <f>F2*4.5</f>
        <v>4250</v>
      </c>
      <c r="F2" s="65">
        <f>G2*2</f>
        <v>944.4444444444445</v>
      </c>
      <c r="G2" s="66">
        <f>G5/2</f>
        <v>472.22222222222223</v>
      </c>
      <c r="H2" s="66">
        <f>C2/I2</f>
        <v>21.794871794871796</v>
      </c>
      <c r="I2" s="67">
        <f>2080/4</f>
        <v>520</v>
      </c>
    </row>
    <row r="3" spans="1:9" ht="15">
      <c r="A3" s="64">
        <v>0.25</v>
      </c>
      <c r="B3" s="64" t="s">
        <v>127</v>
      </c>
      <c r="C3" s="65">
        <f>F3*12</f>
        <v>14333.333333333332</v>
      </c>
      <c r="D3" s="65">
        <f>D6/2</f>
        <v>10750</v>
      </c>
      <c r="E3" s="65">
        <f>D3/2</f>
        <v>5375</v>
      </c>
      <c r="F3" s="65">
        <f>D3/9</f>
        <v>1194.4444444444443</v>
      </c>
      <c r="G3" s="66">
        <f>F3/2</f>
        <v>597.2222222222222</v>
      </c>
      <c r="H3" s="66">
        <f>C3/I3</f>
        <v>27.564102564102562</v>
      </c>
      <c r="I3" s="67">
        <v>520</v>
      </c>
    </row>
    <row r="4" spans="1:9" ht="15">
      <c r="A4" s="64"/>
      <c r="B4" s="64"/>
      <c r="C4" s="65"/>
      <c r="D4" s="65"/>
      <c r="E4" s="65"/>
      <c r="F4" s="65"/>
      <c r="G4" s="66"/>
      <c r="H4" s="66"/>
      <c r="I4" s="67"/>
    </row>
    <row r="5" spans="1:9" ht="15">
      <c r="A5" s="64">
        <v>0.5</v>
      </c>
      <c r="B5" s="64" t="s">
        <v>126</v>
      </c>
      <c r="C5" s="65">
        <f>F5*12</f>
        <v>22666.666666666668</v>
      </c>
      <c r="D5" s="65">
        <v>17000</v>
      </c>
      <c r="E5" s="65">
        <f>F5*4.5</f>
        <v>8500</v>
      </c>
      <c r="F5" s="65">
        <f>D5/9</f>
        <v>1888.888888888889</v>
      </c>
      <c r="G5" s="66">
        <f>F5/2</f>
        <v>944.4444444444445</v>
      </c>
      <c r="H5" s="66">
        <f>C5/I5</f>
        <v>21.794871794871796</v>
      </c>
      <c r="I5" s="67">
        <f>2080/2</f>
        <v>1040</v>
      </c>
    </row>
    <row r="6" spans="1:9" ht="15">
      <c r="A6" s="64">
        <v>0.5</v>
      </c>
      <c r="B6" s="64" t="s">
        <v>127</v>
      </c>
      <c r="C6" s="65">
        <f>F6*12</f>
        <v>28666.666666666664</v>
      </c>
      <c r="D6" s="65">
        <v>21500</v>
      </c>
      <c r="E6" s="65">
        <f>D6/2</f>
        <v>10750</v>
      </c>
      <c r="F6" s="65">
        <f>D6/9</f>
        <v>2388.8888888888887</v>
      </c>
      <c r="G6" s="66">
        <f>F6/2</f>
        <v>1194.4444444444443</v>
      </c>
      <c r="H6" s="66">
        <f>C6/I6</f>
        <v>27.564102564102562</v>
      </c>
      <c r="I6" s="67">
        <v>1040</v>
      </c>
    </row>
    <row r="7" spans="1:9" ht="15">
      <c r="A7" s="41"/>
      <c r="B7" s="41"/>
      <c r="C7" s="41"/>
      <c r="D7" s="41"/>
      <c r="E7" s="41"/>
      <c r="F7" s="41"/>
      <c r="G7" s="68"/>
      <c r="H7" s="41"/>
      <c r="I7" s="41"/>
    </row>
    <row r="8" spans="1:9" ht="15.75">
      <c r="A8" s="63" t="s">
        <v>117</v>
      </c>
      <c r="B8" s="63" t="s">
        <v>118</v>
      </c>
      <c r="C8" s="63" t="s">
        <v>119</v>
      </c>
      <c r="D8" s="63" t="s">
        <v>120</v>
      </c>
      <c r="E8" s="63" t="s">
        <v>121</v>
      </c>
      <c r="F8" s="63" t="s">
        <v>122</v>
      </c>
      <c r="G8" s="63" t="s">
        <v>123</v>
      </c>
      <c r="H8" s="69" t="s">
        <v>128</v>
      </c>
      <c r="I8" s="70">
        <f>G9/G2</f>
        <v>0.0028058823529411763</v>
      </c>
    </row>
    <row r="9" spans="1:9" ht="15">
      <c r="A9" s="64">
        <v>0.25</v>
      </c>
      <c r="B9" s="64" t="s">
        <v>126</v>
      </c>
      <c r="C9" s="65">
        <f>G9*24</f>
        <v>31.799999999999997</v>
      </c>
      <c r="D9" s="65">
        <f>G9*18</f>
        <v>23.849999999999998</v>
      </c>
      <c r="E9" s="65">
        <f>G9*9</f>
        <v>11.924999999999999</v>
      </c>
      <c r="F9" s="65">
        <f>G9*2</f>
        <v>2.65</v>
      </c>
      <c r="G9" s="66">
        <f>G12/2</f>
        <v>1.325</v>
      </c>
      <c r="H9" s="65">
        <f>G9/20</f>
        <v>0.06625</v>
      </c>
      <c r="I9" s="70">
        <f>G10/G3</f>
        <v>0.002804651162790698</v>
      </c>
    </row>
    <row r="10" spans="1:9" ht="15">
      <c r="A10" s="64">
        <v>0.25</v>
      </c>
      <c r="B10" s="64" t="s">
        <v>127</v>
      </c>
      <c r="C10" s="65">
        <f>G10*24</f>
        <v>40.2</v>
      </c>
      <c r="D10" s="65">
        <f>G10*18</f>
        <v>30.150000000000002</v>
      </c>
      <c r="E10" s="65">
        <f>G10*9</f>
        <v>15.075000000000001</v>
      </c>
      <c r="F10" s="65">
        <f>G10*2</f>
        <v>3.35</v>
      </c>
      <c r="G10" s="66">
        <f>G13/2</f>
        <v>1.675</v>
      </c>
      <c r="H10" s="65">
        <f>G10/20</f>
        <v>0.08375</v>
      </c>
      <c r="I10" s="70"/>
    </row>
    <row r="11" spans="1:9" ht="15">
      <c r="A11" s="64"/>
      <c r="B11" s="64"/>
      <c r="C11" s="64"/>
      <c r="D11" s="64"/>
      <c r="E11" s="64"/>
      <c r="F11" s="64"/>
      <c r="G11" s="66"/>
      <c r="H11" s="65"/>
      <c r="I11" s="70">
        <f>G12/G5</f>
        <v>0.0028058823529411763</v>
      </c>
    </row>
    <row r="12" spans="1:9" ht="15">
      <c r="A12" s="64">
        <v>0.5</v>
      </c>
      <c r="B12" s="64" t="s">
        <v>126</v>
      </c>
      <c r="C12" s="65">
        <f>G12*24</f>
        <v>63.599999999999994</v>
      </c>
      <c r="D12" s="65">
        <f>G12*18</f>
        <v>47.699999999999996</v>
      </c>
      <c r="E12" s="65">
        <f>G12*9</f>
        <v>23.849999999999998</v>
      </c>
      <c r="F12" s="65">
        <f>G12*2</f>
        <v>5.3</v>
      </c>
      <c r="G12" s="66">
        <v>2.65</v>
      </c>
      <c r="H12" s="65">
        <f>G12/40</f>
        <v>0.06625</v>
      </c>
      <c r="I12" s="70">
        <f>G13/G6</f>
        <v>0.002804651162790698</v>
      </c>
    </row>
    <row r="13" spans="1:9" ht="15">
      <c r="A13" s="64">
        <v>0.5</v>
      </c>
      <c r="B13" s="64" t="s">
        <v>127</v>
      </c>
      <c r="C13" s="65">
        <f>G13*24</f>
        <v>80.4</v>
      </c>
      <c r="D13" s="65">
        <f>G13*18</f>
        <v>60.300000000000004</v>
      </c>
      <c r="E13" s="65">
        <f>G13*9</f>
        <v>30.150000000000002</v>
      </c>
      <c r="F13" s="65">
        <f>G13*2</f>
        <v>6.7</v>
      </c>
      <c r="G13" s="66">
        <v>3.35</v>
      </c>
      <c r="H13" s="65">
        <f>G13/40</f>
        <v>0.08375</v>
      </c>
      <c r="I13" s="4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M159"/>
  <sheetViews>
    <sheetView zoomScalePageLayoutView="0" workbookViewId="0" topLeftCell="A1">
      <pane xSplit="3" ySplit="4" topLeftCell="AC5" activePane="bottomRight" state="frozen"/>
      <selection pane="topLeft" activeCell="A1" sqref="A1"/>
      <selection pane="topRight" activeCell="D1" sqref="D1"/>
      <selection pane="bottomLeft" activeCell="A5" sqref="A5"/>
      <selection pane="bottomRight" activeCell="A161" sqref="A161"/>
    </sheetView>
  </sheetViews>
  <sheetFormatPr defaultColWidth="8.88671875" defaultRowHeight="15"/>
  <cols>
    <col min="3" max="3" width="30.88671875" style="0" bestFit="1" customWidth="1"/>
    <col min="30" max="30" width="8.4453125" style="0" bestFit="1" customWidth="1"/>
    <col min="31" max="31" width="16.10546875" style="0" bestFit="1" customWidth="1"/>
    <col min="33" max="33" width="16.10546875" style="0" bestFit="1" customWidth="1"/>
  </cols>
  <sheetData>
    <row r="1" spans="1:36" s="76" customFormat="1" ht="15">
      <c r="A1" s="74" t="s">
        <v>132</v>
      </c>
      <c r="B1" s="75"/>
      <c r="C1" s="75"/>
      <c r="H1" s="77"/>
      <c r="I1" s="77"/>
      <c r="J1" s="77"/>
      <c r="K1" s="77"/>
      <c r="L1" s="77"/>
      <c r="W1" s="78"/>
      <c r="AE1" s="77"/>
      <c r="AF1" s="77"/>
      <c r="AG1" s="77"/>
      <c r="AI1" s="77"/>
      <c r="AJ1" s="79"/>
    </row>
    <row r="2" spans="8:36" s="76" customFormat="1" ht="15">
      <c r="H2" s="77"/>
      <c r="I2" s="77"/>
      <c r="J2" s="77"/>
      <c r="K2" s="77"/>
      <c r="L2" s="77"/>
      <c r="W2" s="78"/>
      <c r="AE2" s="77"/>
      <c r="AF2" s="77"/>
      <c r="AG2" s="77"/>
      <c r="AI2" s="77"/>
      <c r="AJ2" s="79"/>
    </row>
    <row r="3" spans="1:36" s="75" customFormat="1" ht="15">
      <c r="A3" s="75" t="s">
        <v>133</v>
      </c>
      <c r="E3" s="80"/>
      <c r="F3" s="80"/>
      <c r="H3" s="81" t="s">
        <v>134</v>
      </c>
      <c r="I3" s="81"/>
      <c r="J3" s="81"/>
      <c r="K3" s="82" t="s">
        <v>135</v>
      </c>
      <c r="L3" s="82"/>
      <c r="M3" s="83" t="s">
        <v>136</v>
      </c>
      <c r="N3" s="83"/>
      <c r="O3" s="83"/>
      <c r="T3" s="83" t="s">
        <v>134</v>
      </c>
      <c r="U3" s="83"/>
      <c r="V3" s="83" t="s">
        <v>135</v>
      </c>
      <c r="W3" s="83"/>
      <c r="X3" s="83" t="s">
        <v>136</v>
      </c>
      <c r="Y3" s="83"/>
      <c r="Z3" s="83"/>
      <c r="AD3" s="83" t="s">
        <v>134</v>
      </c>
      <c r="AE3" s="84"/>
      <c r="AF3" s="85" t="s">
        <v>135</v>
      </c>
      <c r="AG3" s="86"/>
      <c r="AH3" s="87" t="s">
        <v>136</v>
      </c>
      <c r="AI3" s="83"/>
      <c r="AJ3" s="84"/>
    </row>
    <row r="4" spans="1:38" s="75" customFormat="1" ht="14.25" customHeight="1">
      <c r="A4" s="88" t="s">
        <v>137</v>
      </c>
      <c r="B4" s="88" t="s">
        <v>138</v>
      </c>
      <c r="C4" s="88" t="s">
        <v>139</v>
      </c>
      <c r="D4" s="89" t="s">
        <v>140</v>
      </c>
      <c r="E4" s="89" t="s">
        <v>141</v>
      </c>
      <c r="F4" s="89" t="s">
        <v>142</v>
      </c>
      <c r="G4" s="90" t="s">
        <v>143</v>
      </c>
      <c r="H4" s="91" t="s">
        <v>144</v>
      </c>
      <c r="I4" s="91" t="s">
        <v>144</v>
      </c>
      <c r="J4" s="92" t="s">
        <v>145</v>
      </c>
      <c r="K4" s="91" t="s">
        <v>146</v>
      </c>
      <c r="L4" s="91" t="s">
        <v>147</v>
      </c>
      <c r="M4" s="93" t="s">
        <v>134</v>
      </c>
      <c r="N4" s="93" t="s">
        <v>148</v>
      </c>
      <c r="O4" s="93" t="s">
        <v>149</v>
      </c>
      <c r="P4" s="75" t="s">
        <v>150</v>
      </c>
      <c r="Q4" s="75" t="s">
        <v>151</v>
      </c>
      <c r="S4" s="89" t="s">
        <v>152</v>
      </c>
      <c r="T4" s="89" t="s">
        <v>153</v>
      </c>
      <c r="U4" s="75" t="s">
        <v>154</v>
      </c>
      <c r="V4" s="89" t="s">
        <v>153</v>
      </c>
      <c r="W4" s="94" t="s">
        <v>154</v>
      </c>
      <c r="X4" s="93" t="s">
        <v>134</v>
      </c>
      <c r="Y4" s="93" t="s">
        <v>148</v>
      </c>
      <c r="Z4" s="93" t="s">
        <v>149</v>
      </c>
      <c r="AA4" s="95" t="s">
        <v>155</v>
      </c>
      <c r="AB4" s="95" t="s">
        <v>156</v>
      </c>
      <c r="AC4" s="89" t="s">
        <v>157</v>
      </c>
      <c r="AD4" s="89" t="s">
        <v>158</v>
      </c>
      <c r="AE4" s="96" t="s">
        <v>159</v>
      </c>
      <c r="AF4" s="97" t="s">
        <v>158</v>
      </c>
      <c r="AG4" s="98" t="s">
        <v>159</v>
      </c>
      <c r="AH4" s="93" t="s">
        <v>134</v>
      </c>
      <c r="AI4" s="91" t="s">
        <v>148</v>
      </c>
      <c r="AJ4" s="99" t="s">
        <v>149</v>
      </c>
      <c r="AK4" s="95" t="s">
        <v>155</v>
      </c>
      <c r="AL4" s="95" t="s">
        <v>156</v>
      </c>
    </row>
    <row r="5" spans="1:36" s="76" customFormat="1" ht="15">
      <c r="A5" s="76" t="s">
        <v>160</v>
      </c>
      <c r="B5" s="76" t="s">
        <v>161</v>
      </c>
      <c r="C5" s="76" t="s">
        <v>162</v>
      </c>
      <c r="D5" s="76">
        <v>1</v>
      </c>
      <c r="E5" s="77">
        <v>342.16</v>
      </c>
      <c r="F5" s="77"/>
      <c r="G5" s="100">
        <v>0.04</v>
      </c>
      <c r="H5" s="77">
        <f aca="true" t="shared" si="0" ref="H5:H29">E5*(1+G5)</f>
        <v>355.8464</v>
      </c>
      <c r="I5" s="77">
        <v>355.85</v>
      </c>
      <c r="J5" s="77">
        <f aca="true" t="shared" si="1" ref="J5:J41">I5*12</f>
        <v>4270.200000000001</v>
      </c>
      <c r="K5" s="77">
        <v>72.35</v>
      </c>
      <c r="L5" s="77">
        <f aca="true" t="shared" si="2" ref="L5:L41">K5*12</f>
        <v>868.1999999999999</v>
      </c>
      <c r="M5" s="101">
        <f aca="true" t="shared" si="3" ref="M5:M41">(J5*2)</f>
        <v>8540.400000000001</v>
      </c>
      <c r="N5" s="101">
        <f aca="true" t="shared" si="4" ref="N5:N41">L5*2</f>
        <v>1736.3999999999999</v>
      </c>
      <c r="O5" s="101">
        <f aca="true" t="shared" si="5" ref="O5:O41">M5+N5</f>
        <v>10276.800000000001</v>
      </c>
      <c r="P5" s="101">
        <f aca="true" t="shared" si="6" ref="P5:P41">J5+L5</f>
        <v>5138.400000000001</v>
      </c>
      <c r="Q5" s="101">
        <f aca="true" t="shared" si="7" ref="Q5:Q41">I5+K5</f>
        <v>428.20000000000005</v>
      </c>
      <c r="R5" s="101"/>
      <c r="S5" s="102">
        <v>0.04</v>
      </c>
      <c r="T5" s="101">
        <v>370.08</v>
      </c>
      <c r="U5" s="101">
        <f aca="true" t="shared" si="8" ref="U5:U41">T5*12</f>
        <v>4440.96</v>
      </c>
      <c r="V5" s="76">
        <v>71.43</v>
      </c>
      <c r="W5" s="78">
        <f aca="true" t="shared" si="9" ref="W5:W41">V5*12</f>
        <v>857.1600000000001</v>
      </c>
      <c r="X5" s="101">
        <f aca="true" t="shared" si="10" ref="X5:X41">U5*2</f>
        <v>8881.92</v>
      </c>
      <c r="Y5" s="101">
        <f aca="true" t="shared" si="11" ref="Y5:Y41">W5*2</f>
        <v>1714.3200000000002</v>
      </c>
      <c r="Z5" s="101">
        <f aca="true" t="shared" si="12" ref="Z5:Z41">X5+Y5</f>
        <v>10596.24</v>
      </c>
      <c r="AC5" s="103">
        <v>0.04</v>
      </c>
      <c r="AD5" s="101">
        <f aca="true" t="shared" si="13" ref="AD5:AD41">T5+(T5*AC5)</f>
        <v>384.8832</v>
      </c>
      <c r="AE5" s="104">
        <f>AD5*12</f>
        <v>4618.5984</v>
      </c>
      <c r="AF5" s="105">
        <v>71.43</v>
      </c>
      <c r="AG5" s="104">
        <f>AF5*12</f>
        <v>857.1600000000001</v>
      </c>
      <c r="AH5" s="101">
        <f>AE5*2</f>
        <v>9237.1968</v>
      </c>
      <c r="AI5" s="77">
        <f>AG5*2</f>
        <v>1714.3200000000002</v>
      </c>
      <c r="AJ5" s="106">
        <f aca="true" t="shared" si="14" ref="AJ5:AJ41">AH5+AI5</f>
        <v>10951.5168</v>
      </c>
    </row>
    <row r="6" spans="1:36" s="76" customFormat="1" ht="15" collapsed="1">
      <c r="A6" s="76" t="s">
        <v>160</v>
      </c>
      <c r="B6" s="76" t="s">
        <v>161</v>
      </c>
      <c r="C6" s="76" t="s">
        <v>163</v>
      </c>
      <c r="D6" s="76">
        <v>1.12</v>
      </c>
      <c r="E6" s="77">
        <v>383.21920000000006</v>
      </c>
      <c r="F6" s="77"/>
      <c r="G6" s="107">
        <v>0.04</v>
      </c>
      <c r="H6" s="77">
        <f t="shared" si="0"/>
        <v>398.5479680000001</v>
      </c>
      <c r="I6" s="77">
        <v>398.55</v>
      </c>
      <c r="J6" s="77">
        <f t="shared" si="1"/>
        <v>4782.6</v>
      </c>
      <c r="K6" s="77">
        <v>72.35</v>
      </c>
      <c r="L6" s="77">
        <f t="shared" si="2"/>
        <v>868.1999999999999</v>
      </c>
      <c r="M6" s="101">
        <f t="shared" si="3"/>
        <v>9565.2</v>
      </c>
      <c r="N6" s="101">
        <f t="shared" si="4"/>
        <v>1736.3999999999999</v>
      </c>
      <c r="O6" s="101">
        <f t="shared" si="5"/>
        <v>11301.6</v>
      </c>
      <c r="P6" s="101">
        <f t="shared" si="6"/>
        <v>5650.8</v>
      </c>
      <c r="Q6" s="101">
        <f t="shared" si="7"/>
        <v>470.9</v>
      </c>
      <c r="R6" s="101"/>
      <c r="S6" s="102">
        <v>0.04</v>
      </c>
      <c r="T6" s="101">
        <v>414.49</v>
      </c>
      <c r="U6" s="101">
        <f t="shared" si="8"/>
        <v>4973.88</v>
      </c>
      <c r="V6" s="76">
        <v>71.43</v>
      </c>
      <c r="W6" s="78">
        <f t="shared" si="9"/>
        <v>857.1600000000001</v>
      </c>
      <c r="X6" s="101">
        <f t="shared" si="10"/>
        <v>9947.76</v>
      </c>
      <c r="Y6" s="101">
        <f t="shared" si="11"/>
        <v>1714.3200000000002</v>
      </c>
      <c r="Z6" s="101">
        <f t="shared" si="12"/>
        <v>11662.08</v>
      </c>
      <c r="AC6" s="103">
        <v>0.04</v>
      </c>
      <c r="AD6" s="101">
        <f t="shared" si="13"/>
        <v>431.06960000000004</v>
      </c>
      <c r="AE6" s="104">
        <f aca="true" t="shared" si="15" ref="AE6:AE41">AD6*12</f>
        <v>5172.8352</v>
      </c>
      <c r="AF6" s="105">
        <v>71.43</v>
      </c>
      <c r="AG6" s="104">
        <f aca="true" t="shared" si="16" ref="AG6:AG41">AF6*12</f>
        <v>857.1600000000001</v>
      </c>
      <c r="AH6" s="101">
        <f aca="true" t="shared" si="17" ref="AH6:AH41">AE6*2</f>
        <v>10345.6704</v>
      </c>
      <c r="AI6" s="77">
        <f aca="true" t="shared" si="18" ref="AI6:AI41">AG6*2</f>
        <v>1714.3200000000002</v>
      </c>
      <c r="AJ6" s="106">
        <f t="shared" si="14"/>
        <v>12059.9904</v>
      </c>
    </row>
    <row r="7" spans="1:36" s="76" customFormat="1" ht="15">
      <c r="A7" s="76" t="s">
        <v>160</v>
      </c>
      <c r="B7" s="76" t="s">
        <v>161</v>
      </c>
      <c r="C7" s="76" t="s">
        <v>164</v>
      </c>
      <c r="D7" s="76">
        <v>1.5</v>
      </c>
      <c r="E7" s="77">
        <v>513.24</v>
      </c>
      <c r="F7" s="77"/>
      <c r="G7" s="107">
        <v>0.04</v>
      </c>
      <c r="H7" s="77">
        <f t="shared" si="0"/>
        <v>533.7696000000001</v>
      </c>
      <c r="I7" s="77">
        <v>533.77</v>
      </c>
      <c r="J7" s="77">
        <f t="shared" si="1"/>
        <v>6405.24</v>
      </c>
      <c r="K7" s="77">
        <v>72.35</v>
      </c>
      <c r="L7" s="77">
        <f t="shared" si="2"/>
        <v>868.1999999999999</v>
      </c>
      <c r="M7" s="101">
        <f t="shared" si="3"/>
        <v>12810.48</v>
      </c>
      <c r="N7" s="101">
        <f t="shared" si="4"/>
        <v>1736.3999999999999</v>
      </c>
      <c r="O7" s="101">
        <f t="shared" si="5"/>
        <v>14546.88</v>
      </c>
      <c r="P7" s="101">
        <f t="shared" si="6"/>
        <v>7273.44</v>
      </c>
      <c r="Q7" s="101">
        <f t="shared" si="7"/>
        <v>606.12</v>
      </c>
      <c r="R7" s="101"/>
      <c r="S7" s="102">
        <v>0.04</v>
      </c>
      <c r="T7" s="101">
        <v>555.12</v>
      </c>
      <c r="U7" s="101">
        <f t="shared" si="8"/>
        <v>6661.4400000000005</v>
      </c>
      <c r="V7" s="76">
        <v>71.43</v>
      </c>
      <c r="W7" s="78">
        <f t="shared" si="9"/>
        <v>857.1600000000001</v>
      </c>
      <c r="X7" s="101">
        <f t="shared" si="10"/>
        <v>13322.880000000001</v>
      </c>
      <c r="Y7" s="101">
        <f t="shared" si="11"/>
        <v>1714.3200000000002</v>
      </c>
      <c r="Z7" s="101">
        <f t="shared" si="12"/>
        <v>15037.2</v>
      </c>
      <c r="AC7" s="103">
        <v>0.04</v>
      </c>
      <c r="AD7" s="101">
        <f t="shared" si="13"/>
        <v>577.3248</v>
      </c>
      <c r="AE7" s="104">
        <f t="shared" si="15"/>
        <v>6927.8976</v>
      </c>
      <c r="AF7" s="105">
        <v>71.43</v>
      </c>
      <c r="AG7" s="104">
        <f t="shared" si="16"/>
        <v>857.1600000000001</v>
      </c>
      <c r="AH7" s="101">
        <f t="shared" si="17"/>
        <v>13855.7952</v>
      </c>
      <c r="AI7" s="77">
        <f t="shared" si="18"/>
        <v>1714.3200000000002</v>
      </c>
      <c r="AJ7" s="106">
        <f t="shared" si="14"/>
        <v>15570.1152</v>
      </c>
    </row>
    <row r="8" spans="1:36" s="76" customFormat="1" ht="15">
      <c r="A8" s="76" t="s">
        <v>160</v>
      </c>
      <c r="B8" s="76" t="s">
        <v>161</v>
      </c>
      <c r="C8" s="76" t="s">
        <v>165</v>
      </c>
      <c r="D8" s="76">
        <v>2</v>
      </c>
      <c r="E8" s="77">
        <v>684.32</v>
      </c>
      <c r="F8" s="77"/>
      <c r="G8" s="107">
        <v>0.04</v>
      </c>
      <c r="H8" s="77">
        <f t="shared" si="0"/>
        <v>711.6928</v>
      </c>
      <c r="I8" s="77">
        <v>711.69</v>
      </c>
      <c r="J8" s="77">
        <f t="shared" si="1"/>
        <v>8540.28</v>
      </c>
      <c r="K8" s="77">
        <v>72.35</v>
      </c>
      <c r="L8" s="77">
        <f t="shared" si="2"/>
        <v>868.1999999999999</v>
      </c>
      <c r="M8" s="101">
        <f t="shared" si="3"/>
        <v>17080.56</v>
      </c>
      <c r="N8" s="101">
        <f t="shared" si="4"/>
        <v>1736.3999999999999</v>
      </c>
      <c r="O8" s="101">
        <f t="shared" si="5"/>
        <v>18816.960000000003</v>
      </c>
      <c r="P8" s="101">
        <f t="shared" si="6"/>
        <v>9408.480000000001</v>
      </c>
      <c r="Q8" s="101">
        <f t="shared" si="7"/>
        <v>784.0400000000001</v>
      </c>
      <c r="R8" s="101"/>
      <c r="S8" s="102">
        <v>0.04</v>
      </c>
      <c r="T8" s="101">
        <v>740.16</v>
      </c>
      <c r="U8" s="101">
        <f t="shared" si="8"/>
        <v>8881.92</v>
      </c>
      <c r="V8" s="76">
        <v>71.43</v>
      </c>
      <c r="W8" s="78">
        <f t="shared" si="9"/>
        <v>857.1600000000001</v>
      </c>
      <c r="X8" s="101">
        <f t="shared" si="10"/>
        <v>17763.84</v>
      </c>
      <c r="Y8" s="101">
        <f t="shared" si="11"/>
        <v>1714.3200000000002</v>
      </c>
      <c r="Z8" s="101">
        <f t="shared" si="12"/>
        <v>19478.16</v>
      </c>
      <c r="AC8" s="103">
        <v>0.04</v>
      </c>
      <c r="AD8" s="101">
        <f t="shared" si="13"/>
        <v>769.7664</v>
      </c>
      <c r="AE8" s="104">
        <f t="shared" si="15"/>
        <v>9237.1968</v>
      </c>
      <c r="AF8" s="105">
        <v>71.43</v>
      </c>
      <c r="AG8" s="104">
        <f t="shared" si="16"/>
        <v>857.1600000000001</v>
      </c>
      <c r="AH8" s="101">
        <f t="shared" si="17"/>
        <v>18474.3936</v>
      </c>
      <c r="AI8" s="77">
        <f t="shared" si="18"/>
        <v>1714.3200000000002</v>
      </c>
      <c r="AJ8" s="106">
        <f t="shared" si="14"/>
        <v>20188.7136</v>
      </c>
    </row>
    <row r="9" spans="1:36" s="76" customFormat="1" ht="15" hidden="1">
      <c r="A9" s="76" t="s">
        <v>160</v>
      </c>
      <c r="B9" s="76" t="s">
        <v>171</v>
      </c>
      <c r="C9" s="76" t="s">
        <v>172</v>
      </c>
      <c r="D9" s="76">
        <v>1</v>
      </c>
      <c r="E9" s="77">
        <v>359.05</v>
      </c>
      <c r="F9" s="77"/>
      <c r="G9" s="107">
        <v>0.05</v>
      </c>
      <c r="H9" s="77">
        <f t="shared" si="0"/>
        <v>377.00250000000005</v>
      </c>
      <c r="I9" s="77">
        <v>377</v>
      </c>
      <c r="J9" s="77">
        <f t="shared" si="1"/>
        <v>4524</v>
      </c>
      <c r="K9" s="77">
        <v>72.35</v>
      </c>
      <c r="L9" s="77">
        <f t="shared" si="2"/>
        <v>868.1999999999999</v>
      </c>
      <c r="M9" s="101">
        <f t="shared" si="3"/>
        <v>9048</v>
      </c>
      <c r="N9" s="101">
        <f t="shared" si="4"/>
        <v>1736.3999999999999</v>
      </c>
      <c r="O9" s="101">
        <f t="shared" si="5"/>
        <v>10784.4</v>
      </c>
      <c r="P9" s="101">
        <f t="shared" si="6"/>
        <v>5392.2</v>
      </c>
      <c r="Q9" s="101">
        <f t="shared" si="7"/>
        <v>449.35</v>
      </c>
      <c r="R9" s="101"/>
      <c r="S9" s="102">
        <v>0.04</v>
      </c>
      <c r="T9" s="101">
        <v>392.08</v>
      </c>
      <c r="U9" s="101">
        <f t="shared" si="8"/>
        <v>4704.96</v>
      </c>
      <c r="V9" s="76">
        <v>71.43</v>
      </c>
      <c r="W9" s="78">
        <f t="shared" si="9"/>
        <v>857.1600000000001</v>
      </c>
      <c r="X9" s="101">
        <f t="shared" si="10"/>
        <v>9409.92</v>
      </c>
      <c r="Y9" s="101">
        <f t="shared" si="11"/>
        <v>1714.3200000000002</v>
      </c>
      <c r="Z9" s="101">
        <f t="shared" si="12"/>
        <v>11124.24</v>
      </c>
      <c r="AC9" s="103">
        <v>0.04</v>
      </c>
      <c r="AD9" s="101">
        <f t="shared" si="13"/>
        <v>407.7632</v>
      </c>
      <c r="AE9" s="104">
        <f t="shared" si="15"/>
        <v>4893.1584</v>
      </c>
      <c r="AF9" s="105">
        <v>71.43</v>
      </c>
      <c r="AG9" s="104">
        <f t="shared" si="16"/>
        <v>857.1600000000001</v>
      </c>
      <c r="AH9" s="101">
        <f t="shared" si="17"/>
        <v>9786.3168</v>
      </c>
      <c r="AI9" s="77">
        <f t="shared" si="18"/>
        <v>1714.3200000000002</v>
      </c>
      <c r="AJ9" s="106">
        <f t="shared" si="14"/>
        <v>11500.6368</v>
      </c>
    </row>
    <row r="10" spans="1:36" s="76" customFormat="1" ht="15" hidden="1">
      <c r="A10" s="76" t="s">
        <v>160</v>
      </c>
      <c r="B10" s="76" t="s">
        <v>171</v>
      </c>
      <c r="C10" s="76" t="s">
        <v>173</v>
      </c>
      <c r="D10" s="76">
        <v>1.12</v>
      </c>
      <c r="E10" s="77">
        <v>402.136</v>
      </c>
      <c r="F10" s="77"/>
      <c r="G10" s="107">
        <v>0.05</v>
      </c>
      <c r="H10" s="77">
        <f t="shared" si="0"/>
        <v>422.24280000000005</v>
      </c>
      <c r="I10" s="77">
        <v>422.24</v>
      </c>
      <c r="J10" s="77">
        <f t="shared" si="1"/>
        <v>5066.88</v>
      </c>
      <c r="K10" s="77">
        <v>72.35</v>
      </c>
      <c r="L10" s="77">
        <f t="shared" si="2"/>
        <v>868.1999999999999</v>
      </c>
      <c r="M10" s="101">
        <f t="shared" si="3"/>
        <v>10133.76</v>
      </c>
      <c r="N10" s="101">
        <f t="shared" si="4"/>
        <v>1736.3999999999999</v>
      </c>
      <c r="O10" s="101">
        <f t="shared" si="5"/>
        <v>11870.16</v>
      </c>
      <c r="P10" s="101">
        <f t="shared" si="6"/>
        <v>5935.08</v>
      </c>
      <c r="Q10" s="101">
        <f t="shared" si="7"/>
        <v>494.59000000000003</v>
      </c>
      <c r="R10" s="101"/>
      <c r="S10" s="102">
        <v>0.04</v>
      </c>
      <c r="T10" s="101">
        <v>439.13</v>
      </c>
      <c r="U10" s="101">
        <f t="shared" si="8"/>
        <v>5269.5599999999995</v>
      </c>
      <c r="V10" s="76">
        <v>71.43</v>
      </c>
      <c r="W10" s="78">
        <f t="shared" si="9"/>
        <v>857.1600000000001</v>
      </c>
      <c r="X10" s="101">
        <f t="shared" si="10"/>
        <v>10539.119999999999</v>
      </c>
      <c r="Y10" s="101">
        <f t="shared" si="11"/>
        <v>1714.3200000000002</v>
      </c>
      <c r="Z10" s="101">
        <f t="shared" si="12"/>
        <v>12253.439999999999</v>
      </c>
      <c r="AC10" s="103">
        <v>0.04</v>
      </c>
      <c r="AD10" s="101">
        <f t="shared" si="13"/>
        <v>456.6952</v>
      </c>
      <c r="AE10" s="104">
        <f t="shared" si="15"/>
        <v>5480.3423999999995</v>
      </c>
      <c r="AF10" s="105">
        <v>71.43</v>
      </c>
      <c r="AG10" s="104">
        <f t="shared" si="16"/>
        <v>857.1600000000001</v>
      </c>
      <c r="AH10" s="101">
        <f t="shared" si="17"/>
        <v>10960.684799999999</v>
      </c>
      <c r="AI10" s="77">
        <f t="shared" si="18"/>
        <v>1714.3200000000002</v>
      </c>
      <c r="AJ10" s="106">
        <f t="shared" si="14"/>
        <v>12675.004799999999</v>
      </c>
    </row>
    <row r="11" spans="1:36" s="76" customFormat="1" ht="15" hidden="1">
      <c r="A11" s="76" t="s">
        <v>160</v>
      </c>
      <c r="B11" s="76" t="s">
        <v>171</v>
      </c>
      <c r="C11" s="76" t="s">
        <v>174</v>
      </c>
      <c r="D11" s="76">
        <v>1.5</v>
      </c>
      <c r="E11" s="77">
        <v>538.5749999999999</v>
      </c>
      <c r="F11" s="77"/>
      <c r="G11" s="107">
        <v>0.05</v>
      </c>
      <c r="H11" s="77">
        <f t="shared" si="0"/>
        <v>565.50375</v>
      </c>
      <c r="I11" s="77">
        <v>565.5</v>
      </c>
      <c r="J11" s="77">
        <f t="shared" si="1"/>
        <v>6786</v>
      </c>
      <c r="K11" s="77">
        <v>72.35</v>
      </c>
      <c r="L11" s="77">
        <f t="shared" si="2"/>
        <v>868.1999999999999</v>
      </c>
      <c r="M11" s="101">
        <f t="shared" si="3"/>
        <v>13572</v>
      </c>
      <c r="N11" s="101">
        <f t="shared" si="4"/>
        <v>1736.3999999999999</v>
      </c>
      <c r="O11" s="101">
        <f t="shared" si="5"/>
        <v>15308.4</v>
      </c>
      <c r="P11" s="101">
        <f t="shared" si="6"/>
        <v>7654.2</v>
      </c>
      <c r="Q11" s="101">
        <f t="shared" si="7"/>
        <v>637.85</v>
      </c>
      <c r="R11" s="101"/>
      <c r="S11" s="102">
        <v>0.04</v>
      </c>
      <c r="T11" s="101">
        <v>588.12</v>
      </c>
      <c r="U11" s="101">
        <f t="shared" si="8"/>
        <v>7057.4400000000005</v>
      </c>
      <c r="V11" s="76">
        <v>71.43</v>
      </c>
      <c r="W11" s="78">
        <f t="shared" si="9"/>
        <v>857.1600000000001</v>
      </c>
      <c r="X11" s="101">
        <f t="shared" si="10"/>
        <v>14114.880000000001</v>
      </c>
      <c r="Y11" s="101">
        <f t="shared" si="11"/>
        <v>1714.3200000000002</v>
      </c>
      <c r="Z11" s="101">
        <f t="shared" si="12"/>
        <v>15829.2</v>
      </c>
      <c r="AC11" s="103">
        <v>0.04</v>
      </c>
      <c r="AD11" s="101">
        <f t="shared" si="13"/>
        <v>611.6448</v>
      </c>
      <c r="AE11" s="104">
        <f t="shared" si="15"/>
        <v>7339.7376</v>
      </c>
      <c r="AF11" s="105">
        <v>71.43</v>
      </c>
      <c r="AG11" s="104">
        <f t="shared" si="16"/>
        <v>857.1600000000001</v>
      </c>
      <c r="AH11" s="101">
        <f t="shared" si="17"/>
        <v>14679.4752</v>
      </c>
      <c r="AI11" s="77">
        <f t="shared" si="18"/>
        <v>1714.3200000000002</v>
      </c>
      <c r="AJ11" s="106">
        <f t="shared" si="14"/>
        <v>16393.7952</v>
      </c>
    </row>
    <row r="12" spans="1:36" s="76" customFormat="1" ht="15" hidden="1">
      <c r="A12" s="76" t="s">
        <v>160</v>
      </c>
      <c r="B12" s="76" t="s">
        <v>171</v>
      </c>
      <c r="C12" s="76" t="s">
        <v>175</v>
      </c>
      <c r="D12" s="76">
        <v>2</v>
      </c>
      <c r="E12" s="77">
        <v>718.1</v>
      </c>
      <c r="F12" s="77"/>
      <c r="G12" s="107">
        <v>0.05</v>
      </c>
      <c r="H12" s="77">
        <f t="shared" si="0"/>
        <v>754.0050000000001</v>
      </c>
      <c r="I12" s="77">
        <v>754.01</v>
      </c>
      <c r="J12" s="77">
        <f t="shared" si="1"/>
        <v>9048.119999999999</v>
      </c>
      <c r="K12" s="77">
        <v>72.35</v>
      </c>
      <c r="L12" s="77">
        <f t="shared" si="2"/>
        <v>868.1999999999999</v>
      </c>
      <c r="M12" s="101">
        <f t="shared" si="3"/>
        <v>18096.239999999998</v>
      </c>
      <c r="N12" s="101">
        <f t="shared" si="4"/>
        <v>1736.3999999999999</v>
      </c>
      <c r="O12" s="101">
        <f t="shared" si="5"/>
        <v>19832.64</v>
      </c>
      <c r="P12" s="101">
        <f t="shared" si="6"/>
        <v>9916.32</v>
      </c>
      <c r="Q12" s="101">
        <f t="shared" si="7"/>
        <v>826.36</v>
      </c>
      <c r="R12" s="101"/>
      <c r="S12" s="102">
        <v>0.04</v>
      </c>
      <c r="T12" s="101">
        <v>784.17</v>
      </c>
      <c r="U12" s="101">
        <f t="shared" si="8"/>
        <v>9410.039999999999</v>
      </c>
      <c r="V12" s="76">
        <v>71.43</v>
      </c>
      <c r="W12" s="78">
        <f t="shared" si="9"/>
        <v>857.1600000000001</v>
      </c>
      <c r="X12" s="101">
        <f t="shared" si="10"/>
        <v>18820.079999999998</v>
      </c>
      <c r="Y12" s="101">
        <f t="shared" si="11"/>
        <v>1714.3200000000002</v>
      </c>
      <c r="Z12" s="101">
        <f t="shared" si="12"/>
        <v>20534.399999999998</v>
      </c>
      <c r="AC12" s="103">
        <v>0.04</v>
      </c>
      <c r="AD12" s="101">
        <f t="shared" si="13"/>
        <v>815.5368</v>
      </c>
      <c r="AE12" s="104">
        <f t="shared" si="15"/>
        <v>9786.4416</v>
      </c>
      <c r="AF12" s="105">
        <v>71.43</v>
      </c>
      <c r="AG12" s="104">
        <f t="shared" si="16"/>
        <v>857.1600000000001</v>
      </c>
      <c r="AH12" s="101">
        <f t="shared" si="17"/>
        <v>19572.8832</v>
      </c>
      <c r="AI12" s="77">
        <f t="shared" si="18"/>
        <v>1714.3200000000002</v>
      </c>
      <c r="AJ12" s="106">
        <f t="shared" si="14"/>
        <v>21287.2032</v>
      </c>
    </row>
    <row r="13" spans="1:36" s="76" customFormat="1" ht="15" hidden="1">
      <c r="A13" s="76" t="s">
        <v>160</v>
      </c>
      <c r="B13" s="76" t="s">
        <v>176</v>
      </c>
      <c r="C13" s="76" t="s">
        <v>177</v>
      </c>
      <c r="D13" s="76">
        <v>1</v>
      </c>
      <c r="E13" s="77">
        <v>389.13000000000005</v>
      </c>
      <c r="F13" s="77"/>
      <c r="G13" s="107">
        <v>0.07</v>
      </c>
      <c r="H13" s="77">
        <f t="shared" si="0"/>
        <v>416.36910000000006</v>
      </c>
      <c r="I13" s="77">
        <v>416.37</v>
      </c>
      <c r="J13" s="77">
        <f t="shared" si="1"/>
        <v>4996.4400000000005</v>
      </c>
      <c r="K13" s="77">
        <v>72.35</v>
      </c>
      <c r="L13" s="77">
        <f t="shared" si="2"/>
        <v>868.1999999999999</v>
      </c>
      <c r="M13" s="101">
        <f t="shared" si="3"/>
        <v>9992.880000000001</v>
      </c>
      <c r="N13" s="101">
        <f t="shared" si="4"/>
        <v>1736.3999999999999</v>
      </c>
      <c r="O13" s="101">
        <f t="shared" si="5"/>
        <v>11729.28</v>
      </c>
      <c r="P13" s="101">
        <f t="shared" si="6"/>
        <v>5864.64</v>
      </c>
      <c r="Q13" s="101">
        <f t="shared" si="7"/>
        <v>488.72</v>
      </c>
      <c r="R13" s="101"/>
      <c r="S13" s="102">
        <v>0.04</v>
      </c>
      <c r="T13" s="101">
        <v>433.02</v>
      </c>
      <c r="U13" s="101">
        <f t="shared" si="8"/>
        <v>5196.24</v>
      </c>
      <c r="V13" s="76">
        <v>71.43</v>
      </c>
      <c r="W13" s="78">
        <f t="shared" si="9"/>
        <v>857.1600000000001</v>
      </c>
      <c r="X13" s="101">
        <f t="shared" si="10"/>
        <v>10392.48</v>
      </c>
      <c r="Y13" s="101">
        <f t="shared" si="11"/>
        <v>1714.3200000000002</v>
      </c>
      <c r="Z13" s="101">
        <f t="shared" si="12"/>
        <v>12106.8</v>
      </c>
      <c r="AC13" s="103">
        <v>0.04</v>
      </c>
      <c r="AD13" s="101">
        <f t="shared" si="13"/>
        <v>450.3408</v>
      </c>
      <c r="AE13" s="104">
        <f t="shared" si="15"/>
        <v>5404.0896</v>
      </c>
      <c r="AF13" s="105">
        <v>71.43</v>
      </c>
      <c r="AG13" s="104">
        <f t="shared" si="16"/>
        <v>857.1600000000001</v>
      </c>
      <c r="AH13" s="101">
        <f t="shared" si="17"/>
        <v>10808.1792</v>
      </c>
      <c r="AI13" s="77">
        <f t="shared" si="18"/>
        <v>1714.3200000000002</v>
      </c>
      <c r="AJ13" s="106">
        <f t="shared" si="14"/>
        <v>12522.4992</v>
      </c>
    </row>
    <row r="14" spans="1:36" s="76" customFormat="1" ht="15" hidden="1">
      <c r="A14" s="76" t="s">
        <v>160</v>
      </c>
      <c r="B14" s="76" t="s">
        <v>176</v>
      </c>
      <c r="C14" s="76" t="s">
        <v>178</v>
      </c>
      <c r="D14" s="76">
        <v>1.12</v>
      </c>
      <c r="E14" s="77">
        <v>435.82560000000007</v>
      </c>
      <c r="F14" s="77"/>
      <c r="G14" s="107">
        <v>0.07</v>
      </c>
      <c r="H14" s="77">
        <f t="shared" si="0"/>
        <v>466.3333920000001</v>
      </c>
      <c r="I14" s="77">
        <v>466.33</v>
      </c>
      <c r="J14" s="77">
        <f t="shared" si="1"/>
        <v>5595.96</v>
      </c>
      <c r="K14" s="77">
        <v>72.35</v>
      </c>
      <c r="L14" s="77">
        <f t="shared" si="2"/>
        <v>868.1999999999999</v>
      </c>
      <c r="M14" s="101">
        <f t="shared" si="3"/>
        <v>11191.92</v>
      </c>
      <c r="N14" s="101">
        <f t="shared" si="4"/>
        <v>1736.3999999999999</v>
      </c>
      <c r="O14" s="101">
        <f t="shared" si="5"/>
        <v>12928.32</v>
      </c>
      <c r="P14" s="101">
        <f t="shared" si="6"/>
        <v>6464.16</v>
      </c>
      <c r="Q14" s="101">
        <f t="shared" si="7"/>
        <v>538.68</v>
      </c>
      <c r="R14" s="101"/>
      <c r="S14" s="102">
        <v>0.04</v>
      </c>
      <c r="T14" s="101">
        <v>484.98</v>
      </c>
      <c r="U14" s="101">
        <f t="shared" si="8"/>
        <v>5819.76</v>
      </c>
      <c r="V14" s="76">
        <v>71.43</v>
      </c>
      <c r="W14" s="78">
        <f t="shared" si="9"/>
        <v>857.1600000000001</v>
      </c>
      <c r="X14" s="101">
        <f t="shared" si="10"/>
        <v>11639.52</v>
      </c>
      <c r="Y14" s="101">
        <f t="shared" si="11"/>
        <v>1714.3200000000002</v>
      </c>
      <c r="Z14" s="101">
        <f t="shared" si="12"/>
        <v>13353.84</v>
      </c>
      <c r="AC14" s="103">
        <v>0.04</v>
      </c>
      <c r="AD14" s="101">
        <f t="shared" si="13"/>
        <v>504.3792</v>
      </c>
      <c r="AE14" s="104">
        <f t="shared" si="15"/>
        <v>6052.5504</v>
      </c>
      <c r="AF14" s="105">
        <v>71.43</v>
      </c>
      <c r="AG14" s="104">
        <f t="shared" si="16"/>
        <v>857.1600000000001</v>
      </c>
      <c r="AH14" s="101">
        <f t="shared" si="17"/>
        <v>12105.1008</v>
      </c>
      <c r="AI14" s="77">
        <f t="shared" si="18"/>
        <v>1714.3200000000002</v>
      </c>
      <c r="AJ14" s="106">
        <f t="shared" si="14"/>
        <v>13819.4208</v>
      </c>
    </row>
    <row r="15" spans="1:36" s="76" customFormat="1" ht="15" hidden="1">
      <c r="A15" s="76" t="s">
        <v>160</v>
      </c>
      <c r="B15" s="76" t="s">
        <v>176</v>
      </c>
      <c r="C15" s="76" t="s">
        <v>179</v>
      </c>
      <c r="D15" s="76">
        <v>1.5</v>
      </c>
      <c r="E15" s="77">
        <v>583.695</v>
      </c>
      <c r="F15" s="77"/>
      <c r="G15" s="107">
        <v>0.07</v>
      </c>
      <c r="H15" s="77">
        <f t="shared" si="0"/>
        <v>624.5536500000001</v>
      </c>
      <c r="I15" s="77">
        <v>624.55</v>
      </c>
      <c r="J15" s="77">
        <f t="shared" si="1"/>
        <v>7494.599999999999</v>
      </c>
      <c r="K15" s="77">
        <v>72.35</v>
      </c>
      <c r="L15" s="77">
        <f t="shared" si="2"/>
        <v>868.1999999999999</v>
      </c>
      <c r="M15" s="101">
        <f t="shared" si="3"/>
        <v>14989.199999999999</v>
      </c>
      <c r="N15" s="101">
        <f t="shared" si="4"/>
        <v>1736.3999999999999</v>
      </c>
      <c r="O15" s="101">
        <f t="shared" si="5"/>
        <v>16725.6</v>
      </c>
      <c r="P15" s="101">
        <f t="shared" si="6"/>
        <v>8362.8</v>
      </c>
      <c r="Q15" s="101">
        <f t="shared" si="7"/>
        <v>696.9</v>
      </c>
      <c r="R15" s="101"/>
      <c r="S15" s="102">
        <v>0.04</v>
      </c>
      <c r="T15" s="101">
        <v>649.53</v>
      </c>
      <c r="U15" s="101">
        <f t="shared" si="8"/>
        <v>7794.36</v>
      </c>
      <c r="V15" s="76">
        <v>71.43</v>
      </c>
      <c r="W15" s="78">
        <f t="shared" si="9"/>
        <v>857.1600000000001</v>
      </c>
      <c r="X15" s="101">
        <f t="shared" si="10"/>
        <v>15588.72</v>
      </c>
      <c r="Y15" s="101">
        <f t="shared" si="11"/>
        <v>1714.3200000000002</v>
      </c>
      <c r="Z15" s="101">
        <f t="shared" si="12"/>
        <v>17303.04</v>
      </c>
      <c r="AC15" s="103">
        <v>0.04</v>
      </c>
      <c r="AD15" s="101">
        <f t="shared" si="13"/>
        <v>675.5111999999999</v>
      </c>
      <c r="AE15" s="104">
        <f t="shared" si="15"/>
        <v>8106.134399999999</v>
      </c>
      <c r="AF15" s="105">
        <v>71.43</v>
      </c>
      <c r="AG15" s="104">
        <f t="shared" si="16"/>
        <v>857.1600000000001</v>
      </c>
      <c r="AH15" s="101">
        <f t="shared" si="17"/>
        <v>16212.268799999998</v>
      </c>
      <c r="AI15" s="77">
        <f t="shared" si="18"/>
        <v>1714.3200000000002</v>
      </c>
      <c r="AJ15" s="106">
        <f t="shared" si="14"/>
        <v>17926.588799999998</v>
      </c>
    </row>
    <row r="16" spans="1:36" s="76" customFormat="1" ht="15" hidden="1">
      <c r="A16" s="76" t="s">
        <v>160</v>
      </c>
      <c r="B16" s="76" t="s">
        <v>176</v>
      </c>
      <c r="C16" s="76" t="s">
        <v>180</v>
      </c>
      <c r="D16" s="76">
        <v>2</v>
      </c>
      <c r="E16" s="77">
        <v>778.2600000000001</v>
      </c>
      <c r="F16" s="77"/>
      <c r="G16" s="107">
        <v>0.07</v>
      </c>
      <c r="H16" s="77">
        <f t="shared" si="0"/>
        <v>832.7382000000001</v>
      </c>
      <c r="I16" s="77">
        <v>832.74</v>
      </c>
      <c r="J16" s="77">
        <f t="shared" si="1"/>
        <v>9992.880000000001</v>
      </c>
      <c r="K16" s="77">
        <v>72.35</v>
      </c>
      <c r="L16" s="77">
        <f t="shared" si="2"/>
        <v>868.1999999999999</v>
      </c>
      <c r="M16" s="101">
        <f t="shared" si="3"/>
        <v>19985.760000000002</v>
      </c>
      <c r="N16" s="101">
        <f t="shared" si="4"/>
        <v>1736.3999999999999</v>
      </c>
      <c r="O16" s="101">
        <f t="shared" si="5"/>
        <v>21722.160000000003</v>
      </c>
      <c r="P16" s="101">
        <f t="shared" si="6"/>
        <v>10861.080000000002</v>
      </c>
      <c r="Q16" s="101">
        <f t="shared" si="7"/>
        <v>905.09</v>
      </c>
      <c r="R16" s="101"/>
      <c r="S16" s="102">
        <v>0.04</v>
      </c>
      <c r="T16" s="101">
        <v>866.05</v>
      </c>
      <c r="U16" s="101">
        <f t="shared" si="8"/>
        <v>10392.599999999999</v>
      </c>
      <c r="V16" s="76">
        <v>71.43</v>
      </c>
      <c r="W16" s="78">
        <f t="shared" si="9"/>
        <v>857.1600000000001</v>
      </c>
      <c r="X16" s="101">
        <f t="shared" si="10"/>
        <v>20785.199999999997</v>
      </c>
      <c r="Y16" s="101">
        <f t="shared" si="11"/>
        <v>1714.3200000000002</v>
      </c>
      <c r="Z16" s="101">
        <f t="shared" si="12"/>
        <v>22499.519999999997</v>
      </c>
      <c r="AC16" s="103">
        <v>0.04</v>
      </c>
      <c r="AD16" s="101">
        <f t="shared" si="13"/>
        <v>900.692</v>
      </c>
      <c r="AE16" s="104">
        <f t="shared" si="15"/>
        <v>10808.304</v>
      </c>
      <c r="AF16" s="105">
        <v>71.43</v>
      </c>
      <c r="AG16" s="104">
        <f t="shared" si="16"/>
        <v>857.1600000000001</v>
      </c>
      <c r="AH16" s="101">
        <f t="shared" si="17"/>
        <v>21616.608</v>
      </c>
      <c r="AI16" s="77">
        <f t="shared" si="18"/>
        <v>1714.3200000000002</v>
      </c>
      <c r="AJ16" s="106">
        <f t="shared" si="14"/>
        <v>23330.928</v>
      </c>
    </row>
    <row r="17" spans="1:36" s="76" customFormat="1" ht="15" hidden="1">
      <c r="A17" s="76" t="s">
        <v>160</v>
      </c>
      <c r="B17" s="76" t="s">
        <v>181</v>
      </c>
      <c r="C17" s="76" t="s">
        <v>182</v>
      </c>
      <c r="D17" s="76">
        <v>1</v>
      </c>
      <c r="E17" s="77">
        <v>347.36</v>
      </c>
      <c r="F17" s="77"/>
      <c r="G17" s="107">
        <v>0.04</v>
      </c>
      <c r="H17" s="77">
        <f t="shared" si="0"/>
        <v>361.25440000000003</v>
      </c>
      <c r="I17" s="77">
        <v>361.25</v>
      </c>
      <c r="J17" s="77">
        <f t="shared" si="1"/>
        <v>4335</v>
      </c>
      <c r="K17" s="77">
        <v>72.35</v>
      </c>
      <c r="L17" s="77">
        <f t="shared" si="2"/>
        <v>868.1999999999999</v>
      </c>
      <c r="M17" s="101">
        <f t="shared" si="3"/>
        <v>8670</v>
      </c>
      <c r="N17" s="101">
        <f t="shared" si="4"/>
        <v>1736.3999999999999</v>
      </c>
      <c r="O17" s="101">
        <f t="shared" si="5"/>
        <v>10406.4</v>
      </c>
      <c r="P17" s="101">
        <f t="shared" si="6"/>
        <v>5203.2</v>
      </c>
      <c r="Q17" s="101">
        <f t="shared" si="7"/>
        <v>433.6</v>
      </c>
      <c r="R17" s="101"/>
      <c r="S17" s="102">
        <v>0.04</v>
      </c>
      <c r="T17" s="101">
        <v>375.7</v>
      </c>
      <c r="U17" s="101">
        <f t="shared" si="8"/>
        <v>4508.4</v>
      </c>
      <c r="V17" s="76">
        <v>71.43</v>
      </c>
      <c r="W17" s="78">
        <f t="shared" si="9"/>
        <v>857.1600000000001</v>
      </c>
      <c r="X17" s="101">
        <f t="shared" si="10"/>
        <v>9016.8</v>
      </c>
      <c r="Y17" s="101">
        <f t="shared" si="11"/>
        <v>1714.3200000000002</v>
      </c>
      <c r="Z17" s="101">
        <f t="shared" si="12"/>
        <v>10731.119999999999</v>
      </c>
      <c r="AC17" s="103">
        <v>0.04</v>
      </c>
      <c r="AD17" s="101">
        <f t="shared" si="13"/>
        <v>390.728</v>
      </c>
      <c r="AE17" s="104">
        <f t="shared" si="15"/>
        <v>4688.736</v>
      </c>
      <c r="AF17" s="105">
        <v>71.43</v>
      </c>
      <c r="AG17" s="104">
        <f t="shared" si="16"/>
        <v>857.1600000000001</v>
      </c>
      <c r="AH17" s="101">
        <f t="shared" si="17"/>
        <v>9377.472</v>
      </c>
      <c r="AI17" s="77">
        <f t="shared" si="18"/>
        <v>1714.3200000000002</v>
      </c>
      <c r="AJ17" s="106">
        <f t="shared" si="14"/>
        <v>11091.792</v>
      </c>
    </row>
    <row r="18" spans="1:36" s="76" customFormat="1" ht="15" hidden="1">
      <c r="A18" s="76" t="s">
        <v>160</v>
      </c>
      <c r="B18" s="76" t="s">
        <v>181</v>
      </c>
      <c r="C18" s="76" t="s">
        <v>183</v>
      </c>
      <c r="D18" s="76">
        <v>1.12</v>
      </c>
      <c r="E18" s="77">
        <v>389.04320000000007</v>
      </c>
      <c r="F18" s="77"/>
      <c r="G18" s="107">
        <v>0.04</v>
      </c>
      <c r="H18" s="77">
        <f t="shared" si="0"/>
        <v>404.6049280000001</v>
      </c>
      <c r="I18" s="77">
        <v>404.6</v>
      </c>
      <c r="J18" s="77">
        <f t="shared" si="1"/>
        <v>4855.200000000001</v>
      </c>
      <c r="K18" s="77">
        <v>72.35</v>
      </c>
      <c r="L18" s="77">
        <f t="shared" si="2"/>
        <v>868.1999999999999</v>
      </c>
      <c r="M18" s="101">
        <f t="shared" si="3"/>
        <v>9710.400000000001</v>
      </c>
      <c r="N18" s="101">
        <f t="shared" si="4"/>
        <v>1736.3999999999999</v>
      </c>
      <c r="O18" s="101">
        <f t="shared" si="5"/>
        <v>11446.800000000001</v>
      </c>
      <c r="P18" s="101">
        <f t="shared" si="6"/>
        <v>5723.400000000001</v>
      </c>
      <c r="Q18" s="101">
        <f t="shared" si="7"/>
        <v>476.95000000000005</v>
      </c>
      <c r="R18" s="101"/>
      <c r="S18" s="102">
        <v>0.04</v>
      </c>
      <c r="T18" s="101">
        <v>420.78</v>
      </c>
      <c r="U18" s="101">
        <f t="shared" si="8"/>
        <v>5049.36</v>
      </c>
      <c r="V18" s="76">
        <v>71.43</v>
      </c>
      <c r="W18" s="78">
        <f t="shared" si="9"/>
        <v>857.1600000000001</v>
      </c>
      <c r="X18" s="101">
        <f t="shared" si="10"/>
        <v>10098.72</v>
      </c>
      <c r="Y18" s="101">
        <f t="shared" si="11"/>
        <v>1714.3200000000002</v>
      </c>
      <c r="Z18" s="101">
        <f t="shared" si="12"/>
        <v>11813.039999999999</v>
      </c>
      <c r="AC18" s="103">
        <v>0.04</v>
      </c>
      <c r="AD18" s="101">
        <f t="shared" si="13"/>
        <v>437.6112</v>
      </c>
      <c r="AE18" s="104">
        <f t="shared" si="15"/>
        <v>5251.3344</v>
      </c>
      <c r="AF18" s="105">
        <v>71.43</v>
      </c>
      <c r="AG18" s="104">
        <f t="shared" si="16"/>
        <v>857.1600000000001</v>
      </c>
      <c r="AH18" s="101">
        <f t="shared" si="17"/>
        <v>10502.6688</v>
      </c>
      <c r="AI18" s="77">
        <f t="shared" si="18"/>
        <v>1714.3200000000002</v>
      </c>
      <c r="AJ18" s="106">
        <f t="shared" si="14"/>
        <v>12216.9888</v>
      </c>
    </row>
    <row r="19" spans="1:36" s="76" customFormat="1" ht="15" hidden="1">
      <c r="A19" s="76" t="s">
        <v>160</v>
      </c>
      <c r="B19" s="76" t="s">
        <v>181</v>
      </c>
      <c r="C19" s="76" t="s">
        <v>184</v>
      </c>
      <c r="D19" s="76">
        <v>1.5</v>
      </c>
      <c r="E19" s="77">
        <v>521.04</v>
      </c>
      <c r="F19" s="77"/>
      <c r="G19" s="107">
        <v>0.04</v>
      </c>
      <c r="H19" s="77">
        <f t="shared" si="0"/>
        <v>541.8815999999999</v>
      </c>
      <c r="I19" s="77">
        <v>541.88</v>
      </c>
      <c r="J19" s="77">
        <f t="shared" si="1"/>
        <v>6502.5599999999995</v>
      </c>
      <c r="K19" s="77">
        <v>72.35</v>
      </c>
      <c r="L19" s="77">
        <f t="shared" si="2"/>
        <v>868.1999999999999</v>
      </c>
      <c r="M19" s="101">
        <f t="shared" si="3"/>
        <v>13005.119999999999</v>
      </c>
      <c r="N19" s="101">
        <f t="shared" si="4"/>
        <v>1736.3999999999999</v>
      </c>
      <c r="O19" s="101">
        <f t="shared" si="5"/>
        <v>14741.519999999999</v>
      </c>
      <c r="P19" s="101">
        <f t="shared" si="6"/>
        <v>7370.759999999999</v>
      </c>
      <c r="Q19" s="101">
        <f t="shared" si="7"/>
        <v>614.23</v>
      </c>
      <c r="R19" s="101"/>
      <c r="S19" s="102">
        <v>0.04</v>
      </c>
      <c r="T19" s="101">
        <v>563.56</v>
      </c>
      <c r="U19" s="101">
        <f t="shared" si="8"/>
        <v>6762.719999999999</v>
      </c>
      <c r="V19" s="76">
        <v>71.43</v>
      </c>
      <c r="W19" s="78">
        <f t="shared" si="9"/>
        <v>857.1600000000001</v>
      </c>
      <c r="X19" s="101">
        <f t="shared" si="10"/>
        <v>13525.439999999999</v>
      </c>
      <c r="Y19" s="101">
        <f t="shared" si="11"/>
        <v>1714.3200000000002</v>
      </c>
      <c r="Z19" s="101">
        <f t="shared" si="12"/>
        <v>15239.759999999998</v>
      </c>
      <c r="AC19" s="103">
        <v>0.04</v>
      </c>
      <c r="AD19" s="101">
        <f t="shared" si="13"/>
        <v>586.1024</v>
      </c>
      <c r="AE19" s="104">
        <f t="shared" si="15"/>
        <v>7033.2288</v>
      </c>
      <c r="AF19" s="105">
        <v>71.43</v>
      </c>
      <c r="AG19" s="104">
        <f t="shared" si="16"/>
        <v>857.1600000000001</v>
      </c>
      <c r="AH19" s="101">
        <f t="shared" si="17"/>
        <v>14066.4576</v>
      </c>
      <c r="AI19" s="77">
        <f t="shared" si="18"/>
        <v>1714.3200000000002</v>
      </c>
      <c r="AJ19" s="106">
        <f t="shared" si="14"/>
        <v>15780.7776</v>
      </c>
    </row>
    <row r="20" spans="1:36" s="76" customFormat="1" ht="15" hidden="1">
      <c r="A20" s="76" t="s">
        <v>160</v>
      </c>
      <c r="B20" s="76" t="s">
        <v>181</v>
      </c>
      <c r="C20" s="76" t="s">
        <v>185</v>
      </c>
      <c r="D20" s="76">
        <v>2</v>
      </c>
      <c r="E20" s="77">
        <v>694.72</v>
      </c>
      <c r="F20" s="77"/>
      <c r="G20" s="107">
        <v>0.04</v>
      </c>
      <c r="H20" s="77">
        <f t="shared" si="0"/>
        <v>722.5088000000001</v>
      </c>
      <c r="I20" s="77">
        <v>722.51</v>
      </c>
      <c r="J20" s="77">
        <f t="shared" si="1"/>
        <v>8670.119999999999</v>
      </c>
      <c r="K20" s="77">
        <v>72.35</v>
      </c>
      <c r="L20" s="77">
        <f t="shared" si="2"/>
        <v>868.1999999999999</v>
      </c>
      <c r="M20" s="101">
        <f t="shared" si="3"/>
        <v>17340.239999999998</v>
      </c>
      <c r="N20" s="101">
        <f t="shared" si="4"/>
        <v>1736.3999999999999</v>
      </c>
      <c r="O20" s="101">
        <f t="shared" si="5"/>
        <v>19076.64</v>
      </c>
      <c r="P20" s="101">
        <f t="shared" si="6"/>
        <v>9538.32</v>
      </c>
      <c r="Q20" s="101">
        <f t="shared" si="7"/>
        <v>794.86</v>
      </c>
      <c r="R20" s="101"/>
      <c r="S20" s="102">
        <v>0.04</v>
      </c>
      <c r="T20" s="101">
        <v>751.41</v>
      </c>
      <c r="U20" s="101">
        <f t="shared" si="8"/>
        <v>9016.92</v>
      </c>
      <c r="V20" s="76">
        <v>71.43</v>
      </c>
      <c r="W20" s="78">
        <f t="shared" si="9"/>
        <v>857.1600000000001</v>
      </c>
      <c r="X20" s="101">
        <f t="shared" si="10"/>
        <v>18033.84</v>
      </c>
      <c r="Y20" s="101">
        <f t="shared" si="11"/>
        <v>1714.3200000000002</v>
      </c>
      <c r="Z20" s="101">
        <f t="shared" si="12"/>
        <v>19748.16</v>
      </c>
      <c r="AC20" s="103">
        <v>0.04</v>
      </c>
      <c r="AD20" s="101">
        <f t="shared" si="13"/>
        <v>781.4664</v>
      </c>
      <c r="AE20" s="104">
        <f t="shared" si="15"/>
        <v>9377.5968</v>
      </c>
      <c r="AF20" s="105">
        <v>71.43</v>
      </c>
      <c r="AG20" s="104">
        <f t="shared" si="16"/>
        <v>857.1600000000001</v>
      </c>
      <c r="AH20" s="101">
        <f t="shared" si="17"/>
        <v>18755.1936</v>
      </c>
      <c r="AI20" s="77">
        <f t="shared" si="18"/>
        <v>1714.3200000000002</v>
      </c>
      <c r="AJ20" s="106">
        <f t="shared" si="14"/>
        <v>20469.5136</v>
      </c>
    </row>
    <row r="21" spans="1:36" s="76" customFormat="1" ht="15" hidden="1">
      <c r="A21" s="76" t="s">
        <v>160</v>
      </c>
      <c r="B21" s="76" t="s">
        <v>186</v>
      </c>
      <c r="C21" s="76" t="s">
        <v>187</v>
      </c>
      <c r="D21" s="76">
        <v>1</v>
      </c>
      <c r="E21" s="77">
        <v>347.36</v>
      </c>
      <c r="F21" s="77"/>
      <c r="G21" s="107">
        <v>0.04</v>
      </c>
      <c r="H21" s="77">
        <f t="shared" si="0"/>
        <v>361.25440000000003</v>
      </c>
      <c r="I21" s="77">
        <v>361.25</v>
      </c>
      <c r="J21" s="77">
        <f t="shared" si="1"/>
        <v>4335</v>
      </c>
      <c r="K21" s="77">
        <v>72.35</v>
      </c>
      <c r="L21" s="77">
        <f t="shared" si="2"/>
        <v>868.1999999999999</v>
      </c>
      <c r="M21" s="101">
        <f t="shared" si="3"/>
        <v>8670</v>
      </c>
      <c r="N21" s="101">
        <f t="shared" si="4"/>
        <v>1736.3999999999999</v>
      </c>
      <c r="O21" s="101">
        <f t="shared" si="5"/>
        <v>10406.4</v>
      </c>
      <c r="P21" s="101">
        <f t="shared" si="6"/>
        <v>5203.2</v>
      </c>
      <c r="Q21" s="101">
        <f t="shared" si="7"/>
        <v>433.6</v>
      </c>
      <c r="R21" s="101"/>
      <c r="S21" s="102">
        <v>0.04</v>
      </c>
      <c r="T21" s="101">
        <v>375.7</v>
      </c>
      <c r="U21" s="101">
        <f t="shared" si="8"/>
        <v>4508.4</v>
      </c>
      <c r="V21" s="76">
        <v>71.43</v>
      </c>
      <c r="W21" s="78">
        <f t="shared" si="9"/>
        <v>857.1600000000001</v>
      </c>
      <c r="X21" s="101">
        <f t="shared" si="10"/>
        <v>9016.8</v>
      </c>
      <c r="Y21" s="101">
        <f t="shared" si="11"/>
        <v>1714.3200000000002</v>
      </c>
      <c r="Z21" s="101">
        <f t="shared" si="12"/>
        <v>10731.119999999999</v>
      </c>
      <c r="AC21" s="103">
        <v>0.04</v>
      </c>
      <c r="AD21" s="101">
        <f t="shared" si="13"/>
        <v>390.728</v>
      </c>
      <c r="AE21" s="104">
        <f t="shared" si="15"/>
        <v>4688.736</v>
      </c>
      <c r="AF21" s="105">
        <v>71.43</v>
      </c>
      <c r="AG21" s="104">
        <f t="shared" si="16"/>
        <v>857.1600000000001</v>
      </c>
      <c r="AH21" s="101">
        <f t="shared" si="17"/>
        <v>9377.472</v>
      </c>
      <c r="AI21" s="77">
        <f t="shared" si="18"/>
        <v>1714.3200000000002</v>
      </c>
      <c r="AJ21" s="106">
        <f t="shared" si="14"/>
        <v>11091.792</v>
      </c>
    </row>
    <row r="22" spans="1:36" s="76" customFormat="1" ht="15" hidden="1">
      <c r="A22" s="76" t="s">
        <v>160</v>
      </c>
      <c r="B22" s="76" t="s">
        <v>186</v>
      </c>
      <c r="C22" s="76" t="s">
        <v>188</v>
      </c>
      <c r="D22" s="76">
        <v>1.12</v>
      </c>
      <c r="E22" s="77">
        <v>389.04320000000007</v>
      </c>
      <c r="F22" s="77"/>
      <c r="G22" s="107">
        <v>0.04</v>
      </c>
      <c r="H22" s="77">
        <f t="shared" si="0"/>
        <v>404.6049280000001</v>
      </c>
      <c r="I22" s="77">
        <v>404.6</v>
      </c>
      <c r="J22" s="77">
        <f t="shared" si="1"/>
        <v>4855.200000000001</v>
      </c>
      <c r="K22" s="77">
        <v>72.35</v>
      </c>
      <c r="L22" s="77">
        <f t="shared" si="2"/>
        <v>868.1999999999999</v>
      </c>
      <c r="M22" s="101">
        <f t="shared" si="3"/>
        <v>9710.400000000001</v>
      </c>
      <c r="N22" s="101">
        <f t="shared" si="4"/>
        <v>1736.3999999999999</v>
      </c>
      <c r="O22" s="101">
        <f t="shared" si="5"/>
        <v>11446.800000000001</v>
      </c>
      <c r="P22" s="101">
        <f t="shared" si="6"/>
        <v>5723.400000000001</v>
      </c>
      <c r="Q22" s="101">
        <f t="shared" si="7"/>
        <v>476.95000000000005</v>
      </c>
      <c r="R22" s="101"/>
      <c r="S22" s="102">
        <v>0.04</v>
      </c>
      <c r="T22" s="101">
        <v>420.78</v>
      </c>
      <c r="U22" s="101">
        <f t="shared" si="8"/>
        <v>5049.36</v>
      </c>
      <c r="V22" s="76">
        <v>71.43</v>
      </c>
      <c r="W22" s="78">
        <f t="shared" si="9"/>
        <v>857.1600000000001</v>
      </c>
      <c r="X22" s="101">
        <f t="shared" si="10"/>
        <v>10098.72</v>
      </c>
      <c r="Y22" s="101">
        <f t="shared" si="11"/>
        <v>1714.3200000000002</v>
      </c>
      <c r="Z22" s="101">
        <f t="shared" si="12"/>
        <v>11813.039999999999</v>
      </c>
      <c r="AC22" s="103">
        <v>0.04</v>
      </c>
      <c r="AD22" s="101">
        <f t="shared" si="13"/>
        <v>437.6112</v>
      </c>
      <c r="AE22" s="104">
        <f t="shared" si="15"/>
        <v>5251.3344</v>
      </c>
      <c r="AF22" s="105">
        <v>71.43</v>
      </c>
      <c r="AG22" s="104">
        <f t="shared" si="16"/>
        <v>857.1600000000001</v>
      </c>
      <c r="AH22" s="101">
        <f t="shared" si="17"/>
        <v>10502.6688</v>
      </c>
      <c r="AI22" s="77">
        <f t="shared" si="18"/>
        <v>1714.3200000000002</v>
      </c>
      <c r="AJ22" s="106">
        <f t="shared" si="14"/>
        <v>12216.9888</v>
      </c>
    </row>
    <row r="23" spans="1:36" s="76" customFormat="1" ht="15" hidden="1">
      <c r="A23" s="76" t="s">
        <v>160</v>
      </c>
      <c r="B23" s="76" t="s">
        <v>186</v>
      </c>
      <c r="C23" s="76" t="s">
        <v>189</v>
      </c>
      <c r="D23" s="76">
        <v>1.5</v>
      </c>
      <c r="E23" s="77">
        <v>521.04</v>
      </c>
      <c r="F23" s="77"/>
      <c r="G23" s="107">
        <v>0.04</v>
      </c>
      <c r="H23" s="77">
        <f t="shared" si="0"/>
        <v>541.8815999999999</v>
      </c>
      <c r="I23" s="77">
        <v>541.88</v>
      </c>
      <c r="J23" s="77">
        <f t="shared" si="1"/>
        <v>6502.5599999999995</v>
      </c>
      <c r="K23" s="77">
        <v>72.35</v>
      </c>
      <c r="L23" s="77">
        <f t="shared" si="2"/>
        <v>868.1999999999999</v>
      </c>
      <c r="M23" s="101">
        <f t="shared" si="3"/>
        <v>13005.119999999999</v>
      </c>
      <c r="N23" s="101">
        <f t="shared" si="4"/>
        <v>1736.3999999999999</v>
      </c>
      <c r="O23" s="101">
        <f t="shared" si="5"/>
        <v>14741.519999999999</v>
      </c>
      <c r="P23" s="101">
        <f t="shared" si="6"/>
        <v>7370.759999999999</v>
      </c>
      <c r="Q23" s="101">
        <f t="shared" si="7"/>
        <v>614.23</v>
      </c>
      <c r="R23" s="101"/>
      <c r="S23" s="102">
        <v>0.04</v>
      </c>
      <c r="T23" s="101">
        <v>563.56</v>
      </c>
      <c r="U23" s="101">
        <f t="shared" si="8"/>
        <v>6762.719999999999</v>
      </c>
      <c r="V23" s="76">
        <v>71.43</v>
      </c>
      <c r="W23" s="78">
        <f t="shared" si="9"/>
        <v>857.1600000000001</v>
      </c>
      <c r="X23" s="101">
        <f t="shared" si="10"/>
        <v>13525.439999999999</v>
      </c>
      <c r="Y23" s="101">
        <f t="shared" si="11"/>
        <v>1714.3200000000002</v>
      </c>
      <c r="Z23" s="101">
        <f t="shared" si="12"/>
        <v>15239.759999999998</v>
      </c>
      <c r="AC23" s="103">
        <v>0.04</v>
      </c>
      <c r="AD23" s="101">
        <f t="shared" si="13"/>
        <v>586.1024</v>
      </c>
      <c r="AE23" s="104">
        <f t="shared" si="15"/>
        <v>7033.2288</v>
      </c>
      <c r="AF23" s="105">
        <v>71.43</v>
      </c>
      <c r="AG23" s="104">
        <f t="shared" si="16"/>
        <v>857.1600000000001</v>
      </c>
      <c r="AH23" s="101">
        <f t="shared" si="17"/>
        <v>14066.4576</v>
      </c>
      <c r="AI23" s="77">
        <f t="shared" si="18"/>
        <v>1714.3200000000002</v>
      </c>
      <c r="AJ23" s="106">
        <f t="shared" si="14"/>
        <v>15780.7776</v>
      </c>
    </row>
    <row r="24" spans="1:36" s="76" customFormat="1" ht="15" hidden="1">
      <c r="A24" s="76" t="s">
        <v>160</v>
      </c>
      <c r="B24" s="76" t="s">
        <v>186</v>
      </c>
      <c r="C24" s="76" t="s">
        <v>190</v>
      </c>
      <c r="D24" s="76">
        <v>2</v>
      </c>
      <c r="E24" s="77">
        <v>694.72</v>
      </c>
      <c r="F24" s="77"/>
      <c r="G24" s="107">
        <v>0.04</v>
      </c>
      <c r="H24" s="77">
        <f t="shared" si="0"/>
        <v>722.5088000000001</v>
      </c>
      <c r="I24" s="77">
        <v>722.51</v>
      </c>
      <c r="J24" s="77">
        <f t="shared" si="1"/>
        <v>8670.119999999999</v>
      </c>
      <c r="K24" s="77">
        <v>72.35</v>
      </c>
      <c r="L24" s="77">
        <f t="shared" si="2"/>
        <v>868.1999999999999</v>
      </c>
      <c r="M24" s="101">
        <f t="shared" si="3"/>
        <v>17340.239999999998</v>
      </c>
      <c r="N24" s="101">
        <f t="shared" si="4"/>
        <v>1736.3999999999999</v>
      </c>
      <c r="O24" s="101">
        <f t="shared" si="5"/>
        <v>19076.64</v>
      </c>
      <c r="P24" s="101">
        <f t="shared" si="6"/>
        <v>9538.32</v>
      </c>
      <c r="Q24" s="101">
        <f t="shared" si="7"/>
        <v>794.86</v>
      </c>
      <c r="R24" s="101"/>
      <c r="S24" s="102">
        <v>0.04</v>
      </c>
      <c r="T24" s="101">
        <v>751.41</v>
      </c>
      <c r="U24" s="101">
        <f t="shared" si="8"/>
        <v>9016.92</v>
      </c>
      <c r="V24" s="76">
        <v>71.43</v>
      </c>
      <c r="W24" s="78">
        <f t="shared" si="9"/>
        <v>857.1600000000001</v>
      </c>
      <c r="X24" s="101">
        <f t="shared" si="10"/>
        <v>18033.84</v>
      </c>
      <c r="Y24" s="101">
        <f t="shared" si="11"/>
        <v>1714.3200000000002</v>
      </c>
      <c r="Z24" s="101">
        <f t="shared" si="12"/>
        <v>19748.16</v>
      </c>
      <c r="AC24" s="103">
        <v>0.04</v>
      </c>
      <c r="AD24" s="101">
        <f t="shared" si="13"/>
        <v>781.4664</v>
      </c>
      <c r="AE24" s="104">
        <f t="shared" si="15"/>
        <v>9377.5968</v>
      </c>
      <c r="AF24" s="105">
        <v>71.43</v>
      </c>
      <c r="AG24" s="104">
        <f t="shared" si="16"/>
        <v>857.1600000000001</v>
      </c>
      <c r="AH24" s="101">
        <f t="shared" si="17"/>
        <v>18755.1936</v>
      </c>
      <c r="AI24" s="77">
        <f t="shared" si="18"/>
        <v>1714.3200000000002</v>
      </c>
      <c r="AJ24" s="106">
        <f t="shared" si="14"/>
        <v>20469.5136</v>
      </c>
    </row>
    <row r="25" spans="1:36" s="76" customFormat="1" ht="15" hidden="1">
      <c r="A25" s="76" t="s">
        <v>160</v>
      </c>
      <c r="B25" s="76" t="s">
        <v>191</v>
      </c>
      <c r="C25" s="76" t="s">
        <v>192</v>
      </c>
      <c r="D25" s="76">
        <v>1</v>
      </c>
      <c r="E25" s="77">
        <v>374.96000000000004</v>
      </c>
      <c r="F25" s="77"/>
      <c r="G25" s="107">
        <v>0.055</v>
      </c>
      <c r="H25" s="77">
        <f t="shared" si="0"/>
        <v>395.5828</v>
      </c>
      <c r="I25" s="77">
        <v>395.58</v>
      </c>
      <c r="J25" s="77">
        <f t="shared" si="1"/>
        <v>4746.96</v>
      </c>
      <c r="K25" s="77">
        <v>72.35</v>
      </c>
      <c r="L25" s="77">
        <f t="shared" si="2"/>
        <v>868.1999999999999</v>
      </c>
      <c r="M25" s="101">
        <f t="shared" si="3"/>
        <v>9493.92</v>
      </c>
      <c r="N25" s="101">
        <f t="shared" si="4"/>
        <v>1736.3999999999999</v>
      </c>
      <c r="O25" s="101">
        <f t="shared" si="5"/>
        <v>11230.32</v>
      </c>
      <c r="P25" s="101">
        <f t="shared" si="6"/>
        <v>5615.16</v>
      </c>
      <c r="Q25" s="101">
        <f t="shared" si="7"/>
        <v>467.92999999999995</v>
      </c>
      <c r="R25" s="101"/>
      <c r="S25" s="102">
        <v>0.04</v>
      </c>
      <c r="T25" s="101">
        <v>411.4</v>
      </c>
      <c r="U25" s="101">
        <f t="shared" si="8"/>
        <v>4936.799999999999</v>
      </c>
      <c r="V25" s="76">
        <v>71.43</v>
      </c>
      <c r="W25" s="78">
        <f t="shared" si="9"/>
        <v>857.1600000000001</v>
      </c>
      <c r="X25" s="101">
        <f t="shared" si="10"/>
        <v>9873.599999999999</v>
      </c>
      <c r="Y25" s="101">
        <f t="shared" si="11"/>
        <v>1714.3200000000002</v>
      </c>
      <c r="Z25" s="101">
        <f t="shared" si="12"/>
        <v>11587.919999999998</v>
      </c>
      <c r="AC25" s="103">
        <v>0.04</v>
      </c>
      <c r="AD25" s="101">
        <f t="shared" si="13"/>
        <v>427.856</v>
      </c>
      <c r="AE25" s="104">
        <f t="shared" si="15"/>
        <v>5134.272</v>
      </c>
      <c r="AF25" s="105">
        <v>71.43</v>
      </c>
      <c r="AG25" s="104">
        <f t="shared" si="16"/>
        <v>857.1600000000001</v>
      </c>
      <c r="AH25" s="101">
        <f t="shared" si="17"/>
        <v>10268.544</v>
      </c>
      <c r="AI25" s="77">
        <f t="shared" si="18"/>
        <v>1714.3200000000002</v>
      </c>
      <c r="AJ25" s="106">
        <f t="shared" si="14"/>
        <v>11982.864</v>
      </c>
    </row>
    <row r="26" spans="1:36" s="76" customFormat="1" ht="15" hidden="1">
      <c r="A26" s="76" t="s">
        <v>160</v>
      </c>
      <c r="B26" s="76" t="s">
        <v>191</v>
      </c>
      <c r="C26" s="76" t="s">
        <v>193</v>
      </c>
      <c r="D26" s="76">
        <v>1.12</v>
      </c>
      <c r="E26" s="77">
        <v>419.95520000000005</v>
      </c>
      <c r="F26" s="77"/>
      <c r="G26" s="107">
        <v>0.055</v>
      </c>
      <c r="H26" s="77">
        <f t="shared" si="0"/>
        <v>443.05273600000004</v>
      </c>
      <c r="I26" s="77">
        <v>443.05</v>
      </c>
      <c r="J26" s="77">
        <f t="shared" si="1"/>
        <v>5316.6</v>
      </c>
      <c r="K26" s="77">
        <v>72.35</v>
      </c>
      <c r="L26" s="77">
        <f t="shared" si="2"/>
        <v>868.1999999999999</v>
      </c>
      <c r="M26" s="101">
        <f t="shared" si="3"/>
        <v>10633.2</v>
      </c>
      <c r="N26" s="101">
        <f t="shared" si="4"/>
        <v>1736.3999999999999</v>
      </c>
      <c r="O26" s="101">
        <f t="shared" si="5"/>
        <v>12369.6</v>
      </c>
      <c r="P26" s="101">
        <f t="shared" si="6"/>
        <v>6184.8</v>
      </c>
      <c r="Q26" s="101">
        <f t="shared" si="7"/>
        <v>515.4</v>
      </c>
      <c r="R26" s="101"/>
      <c r="S26" s="102">
        <v>0.04</v>
      </c>
      <c r="T26" s="101">
        <v>460.77</v>
      </c>
      <c r="U26" s="101">
        <f t="shared" si="8"/>
        <v>5529.24</v>
      </c>
      <c r="V26" s="76">
        <v>71.43</v>
      </c>
      <c r="W26" s="78">
        <f t="shared" si="9"/>
        <v>857.1600000000001</v>
      </c>
      <c r="X26" s="101">
        <f t="shared" si="10"/>
        <v>11058.48</v>
      </c>
      <c r="Y26" s="101">
        <f t="shared" si="11"/>
        <v>1714.3200000000002</v>
      </c>
      <c r="Z26" s="101">
        <f t="shared" si="12"/>
        <v>12772.8</v>
      </c>
      <c r="AC26" s="103">
        <v>0.04</v>
      </c>
      <c r="AD26" s="101">
        <f t="shared" si="13"/>
        <v>479.20079999999996</v>
      </c>
      <c r="AE26" s="104">
        <f t="shared" si="15"/>
        <v>5750.409599999999</v>
      </c>
      <c r="AF26" s="105">
        <v>71.43</v>
      </c>
      <c r="AG26" s="104">
        <f t="shared" si="16"/>
        <v>857.1600000000001</v>
      </c>
      <c r="AH26" s="101">
        <f t="shared" si="17"/>
        <v>11500.819199999998</v>
      </c>
      <c r="AI26" s="77">
        <f t="shared" si="18"/>
        <v>1714.3200000000002</v>
      </c>
      <c r="AJ26" s="106">
        <f t="shared" si="14"/>
        <v>13215.139199999998</v>
      </c>
    </row>
    <row r="27" spans="1:36" s="76" customFormat="1" ht="15.75" customHeight="1" hidden="1">
      <c r="A27" s="76" t="s">
        <v>160</v>
      </c>
      <c r="B27" s="76" t="s">
        <v>191</v>
      </c>
      <c r="C27" s="76" t="s">
        <v>194</v>
      </c>
      <c r="D27" s="76">
        <v>1.5</v>
      </c>
      <c r="E27" s="77">
        <v>562.44</v>
      </c>
      <c r="F27" s="77"/>
      <c r="G27" s="107">
        <v>0.055</v>
      </c>
      <c r="H27" s="77">
        <f t="shared" si="0"/>
        <v>593.3742</v>
      </c>
      <c r="I27" s="77">
        <v>593.37</v>
      </c>
      <c r="J27" s="77">
        <f t="shared" si="1"/>
        <v>7120.4400000000005</v>
      </c>
      <c r="K27" s="77">
        <v>72.35</v>
      </c>
      <c r="L27" s="77">
        <f t="shared" si="2"/>
        <v>868.1999999999999</v>
      </c>
      <c r="M27" s="101">
        <f t="shared" si="3"/>
        <v>14240.880000000001</v>
      </c>
      <c r="N27" s="101">
        <f t="shared" si="4"/>
        <v>1736.3999999999999</v>
      </c>
      <c r="O27" s="101">
        <f t="shared" si="5"/>
        <v>15977.28</v>
      </c>
      <c r="P27" s="101">
        <f t="shared" si="6"/>
        <v>7988.64</v>
      </c>
      <c r="Q27" s="101">
        <f t="shared" si="7"/>
        <v>665.72</v>
      </c>
      <c r="R27" s="101"/>
      <c r="S27" s="102">
        <v>0.04</v>
      </c>
      <c r="T27" s="101">
        <v>617.1</v>
      </c>
      <c r="U27" s="101">
        <f t="shared" si="8"/>
        <v>7405.200000000001</v>
      </c>
      <c r="V27" s="76">
        <v>71.43</v>
      </c>
      <c r="W27" s="78">
        <f t="shared" si="9"/>
        <v>857.1600000000001</v>
      </c>
      <c r="X27" s="101">
        <f t="shared" si="10"/>
        <v>14810.400000000001</v>
      </c>
      <c r="Y27" s="101">
        <f t="shared" si="11"/>
        <v>1714.3200000000002</v>
      </c>
      <c r="Z27" s="101">
        <f t="shared" si="12"/>
        <v>16524.72</v>
      </c>
      <c r="AC27" s="103">
        <v>0.04</v>
      </c>
      <c r="AD27" s="101">
        <f t="shared" si="13"/>
        <v>641.784</v>
      </c>
      <c r="AE27" s="104">
        <f t="shared" si="15"/>
        <v>7701.407999999999</v>
      </c>
      <c r="AF27" s="105">
        <v>71.43</v>
      </c>
      <c r="AG27" s="104">
        <f t="shared" si="16"/>
        <v>857.1600000000001</v>
      </c>
      <c r="AH27" s="101">
        <f t="shared" si="17"/>
        <v>15402.815999999999</v>
      </c>
      <c r="AI27" s="77">
        <f t="shared" si="18"/>
        <v>1714.3200000000002</v>
      </c>
      <c r="AJ27" s="106">
        <f t="shared" si="14"/>
        <v>17117.136</v>
      </c>
    </row>
    <row r="28" spans="1:36" s="76" customFormat="1" ht="15" hidden="1">
      <c r="A28" s="76" t="s">
        <v>160</v>
      </c>
      <c r="B28" s="76" t="s">
        <v>191</v>
      </c>
      <c r="C28" s="76" t="s">
        <v>195</v>
      </c>
      <c r="D28" s="76">
        <v>2</v>
      </c>
      <c r="E28" s="77">
        <v>749.9200000000001</v>
      </c>
      <c r="F28" s="77"/>
      <c r="G28" s="107">
        <v>0.055</v>
      </c>
      <c r="H28" s="77">
        <f t="shared" si="0"/>
        <v>791.1656</v>
      </c>
      <c r="I28" s="77">
        <v>791.17</v>
      </c>
      <c r="J28" s="77">
        <f t="shared" si="1"/>
        <v>9494.039999999999</v>
      </c>
      <c r="K28" s="77">
        <v>72.35</v>
      </c>
      <c r="L28" s="77">
        <f t="shared" si="2"/>
        <v>868.1999999999999</v>
      </c>
      <c r="M28" s="101">
        <f t="shared" si="3"/>
        <v>18988.079999999998</v>
      </c>
      <c r="N28" s="101">
        <f t="shared" si="4"/>
        <v>1736.3999999999999</v>
      </c>
      <c r="O28" s="101">
        <f t="shared" si="5"/>
        <v>20724.48</v>
      </c>
      <c r="P28" s="101">
        <f t="shared" si="6"/>
        <v>10362.24</v>
      </c>
      <c r="Q28" s="101">
        <f t="shared" si="7"/>
        <v>863.52</v>
      </c>
      <c r="R28" s="101"/>
      <c r="S28" s="102">
        <v>0.04</v>
      </c>
      <c r="T28" s="101">
        <v>822.82</v>
      </c>
      <c r="U28" s="101">
        <f t="shared" si="8"/>
        <v>9873.84</v>
      </c>
      <c r="V28" s="76">
        <v>71.43</v>
      </c>
      <c r="W28" s="78">
        <f t="shared" si="9"/>
        <v>857.1600000000001</v>
      </c>
      <c r="X28" s="101">
        <f t="shared" si="10"/>
        <v>19747.68</v>
      </c>
      <c r="Y28" s="101">
        <f t="shared" si="11"/>
        <v>1714.3200000000002</v>
      </c>
      <c r="Z28" s="101">
        <f t="shared" si="12"/>
        <v>21462</v>
      </c>
      <c r="AC28" s="103">
        <v>0.04</v>
      </c>
      <c r="AD28" s="101">
        <f t="shared" si="13"/>
        <v>855.7328</v>
      </c>
      <c r="AE28" s="104">
        <f t="shared" si="15"/>
        <v>10268.7936</v>
      </c>
      <c r="AF28" s="105">
        <v>71.43</v>
      </c>
      <c r="AG28" s="104">
        <f t="shared" si="16"/>
        <v>857.1600000000001</v>
      </c>
      <c r="AH28" s="101">
        <f t="shared" si="17"/>
        <v>20537.5872</v>
      </c>
      <c r="AI28" s="77">
        <f t="shared" si="18"/>
        <v>1714.3200000000002</v>
      </c>
      <c r="AJ28" s="106">
        <f t="shared" si="14"/>
        <v>22251.9072</v>
      </c>
    </row>
    <row r="29" spans="1:36" s="76" customFormat="1" ht="15" hidden="1">
      <c r="A29" s="76" t="s">
        <v>160</v>
      </c>
      <c r="B29" s="76" t="s">
        <v>196</v>
      </c>
      <c r="C29" s="76" t="s">
        <v>197</v>
      </c>
      <c r="D29" s="76">
        <v>1</v>
      </c>
      <c r="E29" s="77">
        <f>342.16+60</f>
        <v>402.16</v>
      </c>
      <c r="F29" s="77"/>
      <c r="G29" s="107">
        <v>0.04</v>
      </c>
      <c r="H29" s="77">
        <f t="shared" si="0"/>
        <v>418.24640000000005</v>
      </c>
      <c r="I29" s="77">
        <v>418.25</v>
      </c>
      <c r="J29" s="77">
        <f t="shared" si="1"/>
        <v>5019</v>
      </c>
      <c r="K29" s="77">
        <v>72.35</v>
      </c>
      <c r="L29" s="77">
        <f t="shared" si="2"/>
        <v>868.1999999999999</v>
      </c>
      <c r="M29" s="101">
        <f t="shared" si="3"/>
        <v>10038</v>
      </c>
      <c r="N29" s="101">
        <f t="shared" si="4"/>
        <v>1736.3999999999999</v>
      </c>
      <c r="O29" s="101">
        <f t="shared" si="5"/>
        <v>11774.4</v>
      </c>
      <c r="P29" s="101">
        <f t="shared" si="6"/>
        <v>5887.2</v>
      </c>
      <c r="Q29" s="101">
        <f t="shared" si="7"/>
        <v>490.6</v>
      </c>
      <c r="R29" s="101"/>
      <c r="S29" s="102">
        <v>0.04</v>
      </c>
      <c r="T29" s="101">
        <v>434.98</v>
      </c>
      <c r="U29" s="101">
        <f t="shared" si="8"/>
        <v>5219.76</v>
      </c>
      <c r="V29" s="76">
        <v>71.43</v>
      </c>
      <c r="W29" s="78">
        <f t="shared" si="9"/>
        <v>857.1600000000001</v>
      </c>
      <c r="X29" s="101">
        <f t="shared" si="10"/>
        <v>10439.52</v>
      </c>
      <c r="Y29" s="101">
        <f t="shared" si="11"/>
        <v>1714.3200000000002</v>
      </c>
      <c r="Z29" s="101">
        <f t="shared" si="12"/>
        <v>12153.84</v>
      </c>
      <c r="AC29" s="103">
        <v>0.04</v>
      </c>
      <c r="AD29" s="101">
        <f t="shared" si="13"/>
        <v>452.3792</v>
      </c>
      <c r="AE29" s="104">
        <f t="shared" si="15"/>
        <v>5428.5504</v>
      </c>
      <c r="AF29" s="105">
        <v>71.43</v>
      </c>
      <c r="AG29" s="104">
        <f t="shared" si="16"/>
        <v>857.1600000000001</v>
      </c>
      <c r="AH29" s="101">
        <f t="shared" si="17"/>
        <v>10857.1008</v>
      </c>
      <c r="AI29" s="77">
        <f t="shared" si="18"/>
        <v>1714.3200000000002</v>
      </c>
      <c r="AJ29" s="106">
        <f t="shared" si="14"/>
        <v>12571.4208</v>
      </c>
    </row>
    <row r="30" spans="1:36" s="76" customFormat="1" ht="15" hidden="1">
      <c r="A30" s="76" t="s">
        <v>160</v>
      </c>
      <c r="B30" s="76" t="s">
        <v>196</v>
      </c>
      <c r="C30" s="76" t="s">
        <v>198</v>
      </c>
      <c r="D30" s="76">
        <v>1.12</v>
      </c>
      <c r="E30" s="77">
        <f>383.2192+60</f>
        <v>443.2192</v>
      </c>
      <c r="F30" s="77"/>
      <c r="G30" s="107">
        <v>0.04</v>
      </c>
      <c r="H30" s="77">
        <f>H29*D30</f>
        <v>468.4359680000001</v>
      </c>
      <c r="I30" s="77">
        <v>468.44</v>
      </c>
      <c r="J30" s="77">
        <f t="shared" si="1"/>
        <v>5621.28</v>
      </c>
      <c r="K30" s="77">
        <v>72.35</v>
      </c>
      <c r="L30" s="77">
        <f t="shared" si="2"/>
        <v>868.1999999999999</v>
      </c>
      <c r="M30" s="101">
        <f t="shared" si="3"/>
        <v>11242.56</v>
      </c>
      <c r="N30" s="101">
        <f t="shared" si="4"/>
        <v>1736.3999999999999</v>
      </c>
      <c r="O30" s="101">
        <f t="shared" si="5"/>
        <v>12978.96</v>
      </c>
      <c r="P30" s="101">
        <f t="shared" si="6"/>
        <v>6489.48</v>
      </c>
      <c r="Q30" s="101">
        <f t="shared" si="7"/>
        <v>540.79</v>
      </c>
      <c r="R30" s="101"/>
      <c r="S30" s="102">
        <v>0.04</v>
      </c>
      <c r="T30" s="101">
        <v>487.18</v>
      </c>
      <c r="U30" s="101">
        <f t="shared" si="8"/>
        <v>5846.16</v>
      </c>
      <c r="V30" s="76">
        <v>71.43</v>
      </c>
      <c r="W30" s="78">
        <f t="shared" si="9"/>
        <v>857.1600000000001</v>
      </c>
      <c r="X30" s="101">
        <f t="shared" si="10"/>
        <v>11692.32</v>
      </c>
      <c r="Y30" s="101">
        <f t="shared" si="11"/>
        <v>1714.3200000000002</v>
      </c>
      <c r="Z30" s="101">
        <f t="shared" si="12"/>
        <v>13406.64</v>
      </c>
      <c r="AC30" s="103">
        <v>0.04</v>
      </c>
      <c r="AD30" s="101">
        <f t="shared" si="13"/>
        <v>506.6672</v>
      </c>
      <c r="AE30" s="104">
        <f t="shared" si="15"/>
        <v>6080.0064</v>
      </c>
      <c r="AF30" s="105">
        <v>71.43</v>
      </c>
      <c r="AG30" s="104">
        <f t="shared" si="16"/>
        <v>857.1600000000001</v>
      </c>
      <c r="AH30" s="101">
        <f t="shared" si="17"/>
        <v>12160.0128</v>
      </c>
      <c r="AI30" s="77">
        <f t="shared" si="18"/>
        <v>1714.3200000000002</v>
      </c>
      <c r="AJ30" s="106">
        <f t="shared" si="14"/>
        <v>13874.3328</v>
      </c>
    </row>
    <row r="31" spans="1:36" s="76" customFormat="1" ht="15" hidden="1">
      <c r="A31" s="76" t="s">
        <v>160</v>
      </c>
      <c r="B31" s="76" t="s">
        <v>196</v>
      </c>
      <c r="C31" s="76" t="s">
        <v>199</v>
      </c>
      <c r="D31" s="76">
        <v>1.5</v>
      </c>
      <c r="E31" s="77">
        <f>513.24+60</f>
        <v>573.24</v>
      </c>
      <c r="F31" s="77"/>
      <c r="G31" s="107">
        <v>0.04</v>
      </c>
      <c r="H31" s="77">
        <f>H29*D31</f>
        <v>627.3696000000001</v>
      </c>
      <c r="I31" s="77">
        <v>627.37</v>
      </c>
      <c r="J31" s="77">
        <f t="shared" si="1"/>
        <v>7528.4400000000005</v>
      </c>
      <c r="K31" s="77">
        <v>72.35</v>
      </c>
      <c r="L31" s="77">
        <f t="shared" si="2"/>
        <v>868.1999999999999</v>
      </c>
      <c r="M31" s="101">
        <f t="shared" si="3"/>
        <v>15056.880000000001</v>
      </c>
      <c r="N31" s="101">
        <f t="shared" si="4"/>
        <v>1736.3999999999999</v>
      </c>
      <c r="O31" s="101">
        <f t="shared" si="5"/>
        <v>16793.280000000002</v>
      </c>
      <c r="P31" s="101">
        <f t="shared" si="6"/>
        <v>8396.640000000001</v>
      </c>
      <c r="Q31" s="101">
        <f t="shared" si="7"/>
        <v>699.72</v>
      </c>
      <c r="R31" s="101"/>
      <c r="S31" s="102">
        <v>0.04</v>
      </c>
      <c r="T31" s="101">
        <v>652.46</v>
      </c>
      <c r="U31" s="101">
        <f t="shared" si="8"/>
        <v>7829.52</v>
      </c>
      <c r="V31" s="76">
        <v>71.43</v>
      </c>
      <c r="W31" s="78">
        <f t="shared" si="9"/>
        <v>857.1600000000001</v>
      </c>
      <c r="X31" s="101">
        <f t="shared" si="10"/>
        <v>15659.04</v>
      </c>
      <c r="Y31" s="101">
        <f t="shared" si="11"/>
        <v>1714.3200000000002</v>
      </c>
      <c r="Z31" s="101">
        <f t="shared" si="12"/>
        <v>17373.36</v>
      </c>
      <c r="AC31" s="103">
        <v>0.04</v>
      </c>
      <c r="AD31" s="101">
        <f t="shared" si="13"/>
        <v>678.5584</v>
      </c>
      <c r="AE31" s="104">
        <f t="shared" si="15"/>
        <v>8142.7008000000005</v>
      </c>
      <c r="AF31" s="105">
        <v>71.43</v>
      </c>
      <c r="AG31" s="104">
        <f t="shared" si="16"/>
        <v>857.1600000000001</v>
      </c>
      <c r="AH31" s="101">
        <f t="shared" si="17"/>
        <v>16285.401600000001</v>
      </c>
      <c r="AI31" s="77">
        <f t="shared" si="18"/>
        <v>1714.3200000000002</v>
      </c>
      <c r="AJ31" s="106">
        <f t="shared" si="14"/>
        <v>17999.7216</v>
      </c>
    </row>
    <row r="32" spans="1:36" s="76" customFormat="1" ht="15" hidden="1">
      <c r="A32" s="76" t="s">
        <v>160</v>
      </c>
      <c r="B32" s="76" t="s">
        <v>196</v>
      </c>
      <c r="C32" s="76" t="s">
        <v>200</v>
      </c>
      <c r="D32" s="76">
        <v>2.75</v>
      </c>
      <c r="E32" s="77">
        <f>1026.48+60</f>
        <v>1086.48</v>
      </c>
      <c r="F32" s="77"/>
      <c r="G32" s="107">
        <v>0.04</v>
      </c>
      <c r="H32" s="77">
        <f>H29*D32</f>
        <v>1150.1776000000002</v>
      </c>
      <c r="I32" s="77">
        <v>1150.18</v>
      </c>
      <c r="J32" s="77">
        <f t="shared" si="1"/>
        <v>13802.16</v>
      </c>
      <c r="K32" s="77">
        <v>72.35</v>
      </c>
      <c r="L32" s="77">
        <f t="shared" si="2"/>
        <v>868.1999999999999</v>
      </c>
      <c r="M32" s="101">
        <f t="shared" si="3"/>
        <v>27604.32</v>
      </c>
      <c r="N32" s="101">
        <f t="shared" si="4"/>
        <v>1736.3999999999999</v>
      </c>
      <c r="O32" s="101">
        <f t="shared" si="5"/>
        <v>29340.72</v>
      </c>
      <c r="P32" s="101">
        <f t="shared" si="6"/>
        <v>14670.36</v>
      </c>
      <c r="Q32" s="101">
        <f t="shared" si="7"/>
        <v>1222.53</v>
      </c>
      <c r="R32" s="101"/>
      <c r="S32" s="102">
        <v>0.04</v>
      </c>
      <c r="T32" s="101">
        <v>1196.19</v>
      </c>
      <c r="U32" s="101">
        <f t="shared" si="8"/>
        <v>14354.28</v>
      </c>
      <c r="V32" s="76">
        <v>71.43</v>
      </c>
      <c r="W32" s="78">
        <f t="shared" si="9"/>
        <v>857.1600000000001</v>
      </c>
      <c r="X32" s="101">
        <f t="shared" si="10"/>
        <v>28708.56</v>
      </c>
      <c r="Y32" s="101">
        <f t="shared" si="11"/>
        <v>1714.3200000000002</v>
      </c>
      <c r="Z32" s="101">
        <f t="shared" si="12"/>
        <v>30422.88</v>
      </c>
      <c r="AC32" s="103">
        <v>0.04</v>
      </c>
      <c r="AD32" s="101">
        <f t="shared" si="13"/>
        <v>1244.0376</v>
      </c>
      <c r="AE32" s="104">
        <f t="shared" si="15"/>
        <v>14928.451200000001</v>
      </c>
      <c r="AF32" s="105">
        <v>71.43</v>
      </c>
      <c r="AG32" s="104">
        <f t="shared" si="16"/>
        <v>857.1600000000001</v>
      </c>
      <c r="AH32" s="101">
        <f t="shared" si="17"/>
        <v>29856.902400000003</v>
      </c>
      <c r="AI32" s="77">
        <f t="shared" si="18"/>
        <v>1714.3200000000002</v>
      </c>
      <c r="AJ32" s="106">
        <f t="shared" si="14"/>
        <v>31571.222400000002</v>
      </c>
    </row>
    <row r="33" spans="1:36" s="76" customFormat="1" ht="17.25" customHeight="1" hidden="1">
      <c r="A33" s="76" t="s">
        <v>160</v>
      </c>
      <c r="B33" s="76" t="s">
        <v>196</v>
      </c>
      <c r="C33" s="76" t="s">
        <v>201</v>
      </c>
      <c r="D33" s="76">
        <v>3.2</v>
      </c>
      <c r="E33" s="77">
        <f>1197.56+60</f>
        <v>1257.56</v>
      </c>
      <c r="F33" s="77"/>
      <c r="G33" s="107">
        <v>0.04</v>
      </c>
      <c r="H33" s="77">
        <f>H29*D33</f>
        <v>1338.3884800000003</v>
      </c>
      <c r="I33" s="77">
        <v>1338.39</v>
      </c>
      <c r="J33" s="77">
        <f t="shared" si="1"/>
        <v>16060.68</v>
      </c>
      <c r="K33" s="77">
        <v>72.35</v>
      </c>
      <c r="L33" s="77">
        <f t="shared" si="2"/>
        <v>868.1999999999999</v>
      </c>
      <c r="M33" s="101">
        <f t="shared" si="3"/>
        <v>32121.36</v>
      </c>
      <c r="N33" s="101">
        <f t="shared" si="4"/>
        <v>1736.3999999999999</v>
      </c>
      <c r="O33" s="101">
        <f t="shared" si="5"/>
        <v>33857.76</v>
      </c>
      <c r="P33" s="101">
        <f t="shared" si="6"/>
        <v>16928.88</v>
      </c>
      <c r="Q33" s="101">
        <f t="shared" si="7"/>
        <v>1410.74</v>
      </c>
      <c r="R33" s="101"/>
      <c r="S33" s="102">
        <v>0.04</v>
      </c>
      <c r="T33" s="101">
        <v>1391.93</v>
      </c>
      <c r="U33" s="101">
        <f t="shared" si="8"/>
        <v>16703.16</v>
      </c>
      <c r="V33" s="76">
        <v>71.43</v>
      </c>
      <c r="W33" s="78">
        <f t="shared" si="9"/>
        <v>857.1600000000001</v>
      </c>
      <c r="X33" s="101">
        <f t="shared" si="10"/>
        <v>33406.32</v>
      </c>
      <c r="Y33" s="101">
        <f t="shared" si="11"/>
        <v>1714.3200000000002</v>
      </c>
      <c r="Z33" s="101">
        <f t="shared" si="12"/>
        <v>35120.64</v>
      </c>
      <c r="AC33" s="103">
        <v>0.04</v>
      </c>
      <c r="AD33" s="101">
        <f t="shared" si="13"/>
        <v>1447.6072000000001</v>
      </c>
      <c r="AE33" s="104">
        <f t="shared" si="15"/>
        <v>17371.2864</v>
      </c>
      <c r="AF33" s="105">
        <v>71.43</v>
      </c>
      <c r="AG33" s="104">
        <f t="shared" si="16"/>
        <v>857.1600000000001</v>
      </c>
      <c r="AH33" s="101">
        <f t="shared" si="17"/>
        <v>34742.5728</v>
      </c>
      <c r="AI33" s="77">
        <f t="shared" si="18"/>
        <v>1714.3200000000002</v>
      </c>
      <c r="AJ33" s="106">
        <f t="shared" si="14"/>
        <v>36456.8928</v>
      </c>
    </row>
    <row r="34" spans="1:36" s="76" customFormat="1" ht="15" hidden="1">
      <c r="A34" s="76" t="s">
        <v>160</v>
      </c>
      <c r="B34" s="76" t="s">
        <v>196</v>
      </c>
      <c r="C34" s="111" t="s">
        <v>202</v>
      </c>
      <c r="D34" s="111">
        <v>1</v>
      </c>
      <c r="E34" s="77">
        <f>342.16+60</f>
        <v>402.16</v>
      </c>
      <c r="F34" s="77"/>
      <c r="G34" s="107">
        <v>0.04</v>
      </c>
      <c r="H34" s="77">
        <f>H29</f>
        <v>418.24640000000005</v>
      </c>
      <c r="I34" s="77">
        <v>418.25</v>
      </c>
      <c r="J34" s="77">
        <f t="shared" si="1"/>
        <v>5019</v>
      </c>
      <c r="K34" s="77">
        <v>72.35</v>
      </c>
      <c r="L34" s="77">
        <f t="shared" si="2"/>
        <v>868.1999999999999</v>
      </c>
      <c r="M34" s="101">
        <f t="shared" si="3"/>
        <v>10038</v>
      </c>
      <c r="N34" s="101">
        <f t="shared" si="4"/>
        <v>1736.3999999999999</v>
      </c>
      <c r="O34" s="101">
        <f t="shared" si="5"/>
        <v>11774.4</v>
      </c>
      <c r="P34" s="101">
        <f t="shared" si="6"/>
        <v>5887.2</v>
      </c>
      <c r="Q34" s="101">
        <f t="shared" si="7"/>
        <v>490.6</v>
      </c>
      <c r="R34" s="101"/>
      <c r="S34" s="102">
        <v>0.04</v>
      </c>
      <c r="T34" s="101">
        <v>434.98</v>
      </c>
      <c r="U34" s="101">
        <f t="shared" si="8"/>
        <v>5219.76</v>
      </c>
      <c r="V34" s="76">
        <v>71.43</v>
      </c>
      <c r="W34" s="78">
        <f t="shared" si="9"/>
        <v>857.1600000000001</v>
      </c>
      <c r="X34" s="101">
        <f t="shared" si="10"/>
        <v>10439.52</v>
      </c>
      <c r="Y34" s="101">
        <f t="shared" si="11"/>
        <v>1714.3200000000002</v>
      </c>
      <c r="Z34" s="101">
        <f t="shared" si="12"/>
        <v>12153.84</v>
      </c>
      <c r="AC34" s="103">
        <v>0.04</v>
      </c>
      <c r="AD34" s="101">
        <f t="shared" si="13"/>
        <v>452.3792</v>
      </c>
      <c r="AE34" s="104">
        <f t="shared" si="15"/>
        <v>5428.5504</v>
      </c>
      <c r="AF34" s="105">
        <v>71.43</v>
      </c>
      <c r="AG34" s="104">
        <f t="shared" si="16"/>
        <v>857.1600000000001</v>
      </c>
      <c r="AH34" s="101">
        <f t="shared" si="17"/>
        <v>10857.1008</v>
      </c>
      <c r="AI34" s="77">
        <f t="shared" si="18"/>
        <v>1714.3200000000002</v>
      </c>
      <c r="AJ34" s="106">
        <f t="shared" si="14"/>
        <v>12571.4208</v>
      </c>
    </row>
    <row r="35" spans="1:36" s="76" customFormat="1" ht="15" hidden="1">
      <c r="A35" s="76" t="s">
        <v>160</v>
      </c>
      <c r="B35" s="76" t="s">
        <v>203</v>
      </c>
      <c r="C35" s="76" t="s">
        <v>204</v>
      </c>
      <c r="D35" s="111">
        <v>1</v>
      </c>
      <c r="E35" s="77">
        <v>356.3768</v>
      </c>
      <c r="F35" s="77"/>
      <c r="G35" s="107">
        <v>0.08878</v>
      </c>
      <c r="H35" s="77">
        <f aca="true" t="shared" si="19" ref="H35:H40">E35*(1+G35)</f>
        <v>388.01593230400005</v>
      </c>
      <c r="I35" s="77">
        <v>388.02</v>
      </c>
      <c r="J35" s="77">
        <f t="shared" si="1"/>
        <v>4656.24</v>
      </c>
      <c r="K35" s="77">
        <v>72.35</v>
      </c>
      <c r="L35" s="77">
        <f t="shared" si="2"/>
        <v>868.1999999999999</v>
      </c>
      <c r="M35" s="101">
        <f t="shared" si="3"/>
        <v>9312.48</v>
      </c>
      <c r="N35" s="101">
        <f t="shared" si="4"/>
        <v>1736.3999999999999</v>
      </c>
      <c r="O35" s="101">
        <f t="shared" si="5"/>
        <v>11048.88</v>
      </c>
      <c r="P35" s="101">
        <f t="shared" si="6"/>
        <v>5524.44</v>
      </c>
      <c r="Q35" s="101">
        <f t="shared" si="7"/>
        <v>460.37</v>
      </c>
      <c r="R35" s="101"/>
      <c r="S35" s="100">
        <v>0.0682</v>
      </c>
      <c r="T35" s="101">
        <v>414.49</v>
      </c>
      <c r="U35" s="101">
        <f t="shared" si="8"/>
        <v>4973.88</v>
      </c>
      <c r="V35" s="76">
        <v>71.43</v>
      </c>
      <c r="W35" s="78">
        <f t="shared" si="9"/>
        <v>857.1600000000001</v>
      </c>
      <c r="X35" s="101">
        <f t="shared" si="10"/>
        <v>9947.76</v>
      </c>
      <c r="Y35" s="101">
        <f t="shared" si="11"/>
        <v>1714.3200000000002</v>
      </c>
      <c r="Z35" s="101">
        <f t="shared" si="12"/>
        <v>11662.08</v>
      </c>
      <c r="AC35" s="103">
        <v>0.02</v>
      </c>
      <c r="AD35" s="101">
        <f t="shared" si="13"/>
        <v>422.7798</v>
      </c>
      <c r="AE35" s="104">
        <f t="shared" si="15"/>
        <v>5073.3576</v>
      </c>
      <c r="AF35" s="105">
        <v>71.43</v>
      </c>
      <c r="AG35" s="104">
        <f t="shared" si="16"/>
        <v>857.1600000000001</v>
      </c>
      <c r="AH35" s="101">
        <f t="shared" si="17"/>
        <v>10146.7152</v>
      </c>
      <c r="AI35" s="77">
        <f t="shared" si="18"/>
        <v>1714.3200000000002</v>
      </c>
      <c r="AJ35" s="106">
        <f t="shared" si="14"/>
        <v>11861.0352</v>
      </c>
    </row>
    <row r="36" spans="1:36" s="76" customFormat="1" ht="15" hidden="1">
      <c r="A36" s="76" t="s">
        <v>160</v>
      </c>
      <c r="B36" s="76" t="s">
        <v>203</v>
      </c>
      <c r="C36" s="76" t="s">
        <v>205</v>
      </c>
      <c r="D36" s="111">
        <v>1</v>
      </c>
      <c r="E36" s="77">
        <v>356.3768</v>
      </c>
      <c r="F36" s="77"/>
      <c r="G36" s="107">
        <v>0.08878</v>
      </c>
      <c r="H36" s="77">
        <f t="shared" si="19"/>
        <v>388.01593230400005</v>
      </c>
      <c r="I36" s="77">
        <v>388.02</v>
      </c>
      <c r="J36" s="77">
        <f t="shared" si="1"/>
        <v>4656.24</v>
      </c>
      <c r="K36" s="77">
        <v>72.35</v>
      </c>
      <c r="L36" s="77">
        <f t="shared" si="2"/>
        <v>868.1999999999999</v>
      </c>
      <c r="M36" s="101">
        <f t="shared" si="3"/>
        <v>9312.48</v>
      </c>
      <c r="N36" s="101">
        <f t="shared" si="4"/>
        <v>1736.3999999999999</v>
      </c>
      <c r="O36" s="101">
        <f t="shared" si="5"/>
        <v>11048.88</v>
      </c>
      <c r="P36" s="101">
        <f t="shared" si="6"/>
        <v>5524.44</v>
      </c>
      <c r="Q36" s="101">
        <f t="shared" si="7"/>
        <v>460.37</v>
      </c>
      <c r="R36" s="101"/>
      <c r="S36" s="100">
        <v>0.0682</v>
      </c>
      <c r="T36" s="101">
        <v>414.49</v>
      </c>
      <c r="U36" s="101">
        <f t="shared" si="8"/>
        <v>4973.88</v>
      </c>
      <c r="V36" s="76">
        <v>71.43</v>
      </c>
      <c r="W36" s="78">
        <f t="shared" si="9"/>
        <v>857.1600000000001</v>
      </c>
      <c r="X36" s="101">
        <f t="shared" si="10"/>
        <v>9947.76</v>
      </c>
      <c r="Y36" s="101">
        <f t="shared" si="11"/>
        <v>1714.3200000000002</v>
      </c>
      <c r="Z36" s="101">
        <f t="shared" si="12"/>
        <v>11662.08</v>
      </c>
      <c r="AC36" s="103">
        <v>0.02</v>
      </c>
      <c r="AD36" s="101">
        <f t="shared" si="13"/>
        <v>422.7798</v>
      </c>
      <c r="AE36" s="104">
        <f t="shared" si="15"/>
        <v>5073.3576</v>
      </c>
      <c r="AF36" s="105">
        <v>71.43</v>
      </c>
      <c r="AG36" s="104">
        <f t="shared" si="16"/>
        <v>857.1600000000001</v>
      </c>
      <c r="AH36" s="101">
        <f t="shared" si="17"/>
        <v>10146.7152</v>
      </c>
      <c r="AI36" s="77">
        <f t="shared" si="18"/>
        <v>1714.3200000000002</v>
      </c>
      <c r="AJ36" s="106">
        <f t="shared" si="14"/>
        <v>11861.0352</v>
      </c>
    </row>
    <row r="37" spans="1:36" s="76" customFormat="1" ht="15" hidden="1">
      <c r="A37" s="76" t="s">
        <v>160</v>
      </c>
      <c r="B37" s="76" t="s">
        <v>203</v>
      </c>
      <c r="C37" s="76" t="s">
        <v>206</v>
      </c>
      <c r="D37" s="111">
        <v>1</v>
      </c>
      <c r="E37" s="77">
        <v>356.3768</v>
      </c>
      <c r="F37" s="77"/>
      <c r="G37" s="107">
        <v>0.08878</v>
      </c>
      <c r="H37" s="77">
        <f t="shared" si="19"/>
        <v>388.01593230400005</v>
      </c>
      <c r="I37" s="77">
        <v>388.02</v>
      </c>
      <c r="J37" s="77">
        <f t="shared" si="1"/>
        <v>4656.24</v>
      </c>
      <c r="K37" s="77">
        <v>72.35</v>
      </c>
      <c r="L37" s="77">
        <f t="shared" si="2"/>
        <v>868.1999999999999</v>
      </c>
      <c r="M37" s="101">
        <f t="shared" si="3"/>
        <v>9312.48</v>
      </c>
      <c r="N37" s="101">
        <f t="shared" si="4"/>
        <v>1736.3999999999999</v>
      </c>
      <c r="O37" s="101">
        <f t="shared" si="5"/>
        <v>11048.88</v>
      </c>
      <c r="P37" s="101">
        <f t="shared" si="6"/>
        <v>5524.44</v>
      </c>
      <c r="Q37" s="101">
        <f t="shared" si="7"/>
        <v>460.37</v>
      </c>
      <c r="R37" s="101"/>
      <c r="S37" s="100">
        <v>0.0682</v>
      </c>
      <c r="T37" s="101">
        <v>414.49</v>
      </c>
      <c r="U37" s="101">
        <f t="shared" si="8"/>
        <v>4973.88</v>
      </c>
      <c r="V37" s="76">
        <v>71.43</v>
      </c>
      <c r="W37" s="78">
        <f t="shared" si="9"/>
        <v>857.1600000000001</v>
      </c>
      <c r="X37" s="101">
        <f t="shared" si="10"/>
        <v>9947.76</v>
      </c>
      <c r="Y37" s="101">
        <f t="shared" si="11"/>
        <v>1714.3200000000002</v>
      </c>
      <c r="Z37" s="101">
        <f t="shared" si="12"/>
        <v>11662.08</v>
      </c>
      <c r="AC37" s="103">
        <v>0.02</v>
      </c>
      <c r="AD37" s="101">
        <f t="shared" si="13"/>
        <v>422.7798</v>
      </c>
      <c r="AE37" s="104">
        <f t="shared" si="15"/>
        <v>5073.3576</v>
      </c>
      <c r="AF37" s="105">
        <v>71.43</v>
      </c>
      <c r="AG37" s="104">
        <f t="shared" si="16"/>
        <v>857.1600000000001</v>
      </c>
      <c r="AH37" s="101">
        <f t="shared" si="17"/>
        <v>10146.7152</v>
      </c>
      <c r="AI37" s="77">
        <f t="shared" si="18"/>
        <v>1714.3200000000002</v>
      </c>
      <c r="AJ37" s="106">
        <f t="shared" si="14"/>
        <v>11861.0352</v>
      </c>
    </row>
    <row r="38" spans="1:36" s="76" customFormat="1" ht="15" hidden="1">
      <c r="A38" s="76" t="s">
        <v>160</v>
      </c>
      <c r="B38" s="76" t="s">
        <v>203</v>
      </c>
      <c r="C38" s="76" t="s">
        <v>207</v>
      </c>
      <c r="D38" s="111">
        <v>1</v>
      </c>
      <c r="E38" s="77">
        <v>356.3768</v>
      </c>
      <c r="F38" s="77"/>
      <c r="G38" s="107">
        <v>0.08878</v>
      </c>
      <c r="H38" s="77">
        <f t="shared" si="19"/>
        <v>388.01593230400005</v>
      </c>
      <c r="I38" s="77">
        <v>388.02</v>
      </c>
      <c r="J38" s="77">
        <f t="shared" si="1"/>
        <v>4656.24</v>
      </c>
      <c r="K38" s="77">
        <v>72.35</v>
      </c>
      <c r="L38" s="77">
        <f t="shared" si="2"/>
        <v>868.1999999999999</v>
      </c>
      <c r="M38" s="101">
        <f t="shared" si="3"/>
        <v>9312.48</v>
      </c>
      <c r="N38" s="101">
        <f t="shared" si="4"/>
        <v>1736.3999999999999</v>
      </c>
      <c r="O38" s="101">
        <f t="shared" si="5"/>
        <v>11048.88</v>
      </c>
      <c r="P38" s="101">
        <f t="shared" si="6"/>
        <v>5524.44</v>
      </c>
      <c r="Q38" s="101">
        <f t="shared" si="7"/>
        <v>460.37</v>
      </c>
      <c r="R38" s="101"/>
      <c r="S38" s="100">
        <v>0.0682</v>
      </c>
      <c r="T38" s="101">
        <v>414.49</v>
      </c>
      <c r="U38" s="101">
        <f t="shared" si="8"/>
        <v>4973.88</v>
      </c>
      <c r="V38" s="76">
        <v>71.43</v>
      </c>
      <c r="W38" s="78">
        <f t="shared" si="9"/>
        <v>857.1600000000001</v>
      </c>
      <c r="X38" s="101">
        <f t="shared" si="10"/>
        <v>9947.76</v>
      </c>
      <c r="Y38" s="101">
        <f t="shared" si="11"/>
        <v>1714.3200000000002</v>
      </c>
      <c r="Z38" s="101">
        <f t="shared" si="12"/>
        <v>11662.08</v>
      </c>
      <c r="AC38" s="103">
        <v>0.02</v>
      </c>
      <c r="AD38" s="101">
        <f t="shared" si="13"/>
        <v>422.7798</v>
      </c>
      <c r="AE38" s="104">
        <f t="shared" si="15"/>
        <v>5073.3576</v>
      </c>
      <c r="AF38" s="105">
        <v>71.43</v>
      </c>
      <c r="AG38" s="104">
        <f t="shared" si="16"/>
        <v>857.1600000000001</v>
      </c>
      <c r="AH38" s="101">
        <f t="shared" si="17"/>
        <v>10146.7152</v>
      </c>
      <c r="AI38" s="77">
        <f t="shared" si="18"/>
        <v>1714.3200000000002</v>
      </c>
      <c r="AJ38" s="106">
        <f t="shared" si="14"/>
        <v>11861.0352</v>
      </c>
    </row>
    <row r="39" spans="1:36" s="76" customFormat="1" ht="15" hidden="1">
      <c r="A39" s="76" t="s">
        <v>160</v>
      </c>
      <c r="B39" s="76" t="s">
        <v>203</v>
      </c>
      <c r="C39" s="76" t="s">
        <v>208</v>
      </c>
      <c r="D39" s="111">
        <v>1</v>
      </c>
      <c r="E39" s="77">
        <v>356.3768</v>
      </c>
      <c r="F39" s="77"/>
      <c r="G39" s="107">
        <v>0.08878</v>
      </c>
      <c r="H39" s="77">
        <f t="shared" si="19"/>
        <v>388.01593230400005</v>
      </c>
      <c r="I39" s="77">
        <v>388.02</v>
      </c>
      <c r="J39" s="77">
        <f t="shared" si="1"/>
        <v>4656.24</v>
      </c>
      <c r="K39" s="77">
        <v>72.35</v>
      </c>
      <c r="L39" s="77">
        <f t="shared" si="2"/>
        <v>868.1999999999999</v>
      </c>
      <c r="M39" s="101">
        <f t="shared" si="3"/>
        <v>9312.48</v>
      </c>
      <c r="N39" s="101">
        <f t="shared" si="4"/>
        <v>1736.3999999999999</v>
      </c>
      <c r="O39" s="101">
        <f t="shared" si="5"/>
        <v>11048.88</v>
      </c>
      <c r="P39" s="101">
        <f t="shared" si="6"/>
        <v>5524.44</v>
      </c>
      <c r="Q39" s="101">
        <f t="shared" si="7"/>
        <v>460.37</v>
      </c>
      <c r="R39" s="101"/>
      <c r="S39" s="100">
        <v>0.0682</v>
      </c>
      <c r="T39" s="101">
        <v>414.49</v>
      </c>
      <c r="U39" s="101">
        <f t="shared" si="8"/>
        <v>4973.88</v>
      </c>
      <c r="V39" s="76">
        <v>71.43</v>
      </c>
      <c r="W39" s="78">
        <f t="shared" si="9"/>
        <v>857.1600000000001</v>
      </c>
      <c r="X39" s="101">
        <f t="shared" si="10"/>
        <v>9947.76</v>
      </c>
      <c r="Y39" s="101">
        <f t="shared" si="11"/>
        <v>1714.3200000000002</v>
      </c>
      <c r="Z39" s="101">
        <f t="shared" si="12"/>
        <v>11662.08</v>
      </c>
      <c r="AC39" s="103">
        <v>0.02</v>
      </c>
      <c r="AD39" s="101">
        <f t="shared" si="13"/>
        <v>422.7798</v>
      </c>
      <c r="AE39" s="104">
        <f t="shared" si="15"/>
        <v>5073.3576</v>
      </c>
      <c r="AF39" s="105">
        <v>71.43</v>
      </c>
      <c r="AG39" s="104">
        <f t="shared" si="16"/>
        <v>857.1600000000001</v>
      </c>
      <c r="AH39" s="101">
        <f t="shared" si="17"/>
        <v>10146.7152</v>
      </c>
      <c r="AI39" s="77">
        <f t="shared" si="18"/>
        <v>1714.3200000000002</v>
      </c>
      <c r="AJ39" s="106">
        <f t="shared" si="14"/>
        <v>11861.0352</v>
      </c>
    </row>
    <row r="40" spans="1:36" s="76" customFormat="1" ht="15" hidden="1">
      <c r="A40" s="76" t="s">
        <v>160</v>
      </c>
      <c r="B40" s="76" t="s">
        <v>203</v>
      </c>
      <c r="C40" s="76" t="s">
        <v>209</v>
      </c>
      <c r="D40" s="111">
        <v>1</v>
      </c>
      <c r="E40" s="77">
        <v>373.1</v>
      </c>
      <c r="F40" s="77"/>
      <c r="G40" s="107">
        <v>0.04</v>
      </c>
      <c r="H40" s="77">
        <f t="shared" si="19"/>
        <v>388.02400000000006</v>
      </c>
      <c r="I40" s="77">
        <v>388.02</v>
      </c>
      <c r="J40" s="77">
        <f t="shared" si="1"/>
        <v>4656.24</v>
      </c>
      <c r="K40" s="77">
        <v>72.35</v>
      </c>
      <c r="L40" s="77">
        <f t="shared" si="2"/>
        <v>868.1999999999999</v>
      </c>
      <c r="M40" s="101">
        <f t="shared" si="3"/>
        <v>9312.48</v>
      </c>
      <c r="N40" s="101">
        <f t="shared" si="4"/>
        <v>1736.3999999999999</v>
      </c>
      <c r="O40" s="101">
        <f t="shared" si="5"/>
        <v>11048.88</v>
      </c>
      <c r="P40" s="101">
        <f t="shared" si="6"/>
        <v>5524.44</v>
      </c>
      <c r="Q40" s="101">
        <f t="shared" si="7"/>
        <v>460.37</v>
      </c>
      <c r="R40" s="101"/>
      <c r="S40" s="100">
        <v>0.0682</v>
      </c>
      <c r="T40" s="101">
        <v>414.49</v>
      </c>
      <c r="U40" s="101">
        <f t="shared" si="8"/>
        <v>4973.88</v>
      </c>
      <c r="V40" s="76">
        <v>71.43</v>
      </c>
      <c r="W40" s="78">
        <f t="shared" si="9"/>
        <v>857.1600000000001</v>
      </c>
      <c r="X40" s="101">
        <f t="shared" si="10"/>
        <v>9947.76</v>
      </c>
      <c r="Y40" s="101">
        <f t="shared" si="11"/>
        <v>1714.3200000000002</v>
      </c>
      <c r="Z40" s="101">
        <f t="shared" si="12"/>
        <v>11662.08</v>
      </c>
      <c r="AC40" s="103">
        <v>0.02</v>
      </c>
      <c r="AD40" s="101">
        <f t="shared" si="13"/>
        <v>422.7798</v>
      </c>
      <c r="AE40" s="104">
        <f t="shared" si="15"/>
        <v>5073.3576</v>
      </c>
      <c r="AF40" s="105">
        <v>71.43</v>
      </c>
      <c r="AG40" s="104">
        <f t="shared" si="16"/>
        <v>857.1600000000001</v>
      </c>
      <c r="AH40" s="101">
        <f t="shared" si="17"/>
        <v>10146.7152</v>
      </c>
      <c r="AI40" s="77">
        <f t="shared" si="18"/>
        <v>1714.3200000000002</v>
      </c>
      <c r="AJ40" s="106">
        <f t="shared" si="14"/>
        <v>11861.0352</v>
      </c>
    </row>
    <row r="41" spans="1:36" s="76" customFormat="1" ht="15" hidden="1">
      <c r="A41" s="76" t="s">
        <v>160</v>
      </c>
      <c r="C41" s="76" t="s">
        <v>210</v>
      </c>
      <c r="D41" s="111"/>
      <c r="E41" s="77"/>
      <c r="F41" s="77"/>
      <c r="G41" s="107"/>
      <c r="H41" s="77"/>
      <c r="I41" s="77">
        <v>250</v>
      </c>
      <c r="J41" s="77">
        <f t="shared" si="1"/>
        <v>3000</v>
      </c>
      <c r="K41" s="77">
        <v>72.35</v>
      </c>
      <c r="L41" s="77">
        <f t="shared" si="2"/>
        <v>868.1999999999999</v>
      </c>
      <c r="M41" s="101">
        <f t="shared" si="3"/>
        <v>6000</v>
      </c>
      <c r="N41" s="101">
        <f t="shared" si="4"/>
        <v>1736.3999999999999</v>
      </c>
      <c r="O41" s="101">
        <f t="shared" si="5"/>
        <v>7736.4</v>
      </c>
      <c r="P41" s="101">
        <f t="shared" si="6"/>
        <v>3868.2</v>
      </c>
      <c r="Q41" s="101">
        <f t="shared" si="7"/>
        <v>322.35</v>
      </c>
      <c r="R41" s="101"/>
      <c r="S41" s="102">
        <v>0</v>
      </c>
      <c r="T41" s="101">
        <v>250</v>
      </c>
      <c r="U41" s="101">
        <f t="shared" si="8"/>
        <v>3000</v>
      </c>
      <c r="V41" s="76">
        <v>71.43</v>
      </c>
      <c r="W41" s="78">
        <f t="shared" si="9"/>
        <v>857.1600000000001</v>
      </c>
      <c r="X41" s="101">
        <f t="shared" si="10"/>
        <v>6000</v>
      </c>
      <c r="Y41" s="101">
        <f t="shared" si="11"/>
        <v>1714.3200000000002</v>
      </c>
      <c r="Z41" s="101">
        <f t="shared" si="12"/>
        <v>7714.32</v>
      </c>
      <c r="AC41" s="103">
        <v>0</v>
      </c>
      <c r="AD41" s="101">
        <f t="shared" si="13"/>
        <v>250</v>
      </c>
      <c r="AE41" s="104">
        <f t="shared" si="15"/>
        <v>3000</v>
      </c>
      <c r="AF41" s="105">
        <v>71.43</v>
      </c>
      <c r="AG41" s="104">
        <f t="shared" si="16"/>
        <v>857.1600000000001</v>
      </c>
      <c r="AH41" s="101">
        <f t="shared" si="17"/>
        <v>6000</v>
      </c>
      <c r="AI41" s="77">
        <f t="shared" si="18"/>
        <v>1714.3200000000002</v>
      </c>
      <c r="AJ41" s="106">
        <f t="shared" si="14"/>
        <v>7714.32</v>
      </c>
    </row>
    <row r="42" spans="5:36" s="76" customFormat="1" ht="15">
      <c r="E42" s="77"/>
      <c r="F42" s="77"/>
      <c r="G42" s="112"/>
      <c r="H42" s="113"/>
      <c r="I42" s="113"/>
      <c r="J42" s="77"/>
      <c r="K42" s="77"/>
      <c r="L42" s="77"/>
      <c r="W42" s="78"/>
      <c r="AE42" s="104"/>
      <c r="AF42" s="105"/>
      <c r="AG42" s="104"/>
      <c r="AI42" s="77"/>
      <c r="AJ42" s="79"/>
    </row>
    <row r="43" spans="5:36" s="76" customFormat="1" ht="15">
      <c r="E43" s="77"/>
      <c r="F43" s="77"/>
      <c r="G43" s="112"/>
      <c r="H43" s="113"/>
      <c r="I43" s="113"/>
      <c r="J43" s="77"/>
      <c r="K43" s="77"/>
      <c r="L43" s="77"/>
      <c r="W43" s="78"/>
      <c r="AE43" s="104"/>
      <c r="AF43" s="105"/>
      <c r="AG43" s="104"/>
      <c r="AI43" s="77"/>
      <c r="AJ43" s="79"/>
    </row>
    <row r="44" spans="1:36" s="76" customFormat="1" ht="15">
      <c r="A44" s="75" t="s">
        <v>166</v>
      </c>
      <c r="B44" s="75"/>
      <c r="E44" s="77"/>
      <c r="F44" s="77"/>
      <c r="G44" s="101"/>
      <c r="H44" s="81" t="s">
        <v>134</v>
      </c>
      <c r="I44" s="81"/>
      <c r="J44" s="81"/>
      <c r="K44" s="82" t="s">
        <v>135</v>
      </c>
      <c r="L44" s="82"/>
      <c r="M44" s="83" t="s">
        <v>136</v>
      </c>
      <c r="N44" s="83"/>
      <c r="O44" s="83"/>
      <c r="T44" s="83" t="s">
        <v>134</v>
      </c>
      <c r="U44" s="83"/>
      <c r="V44" s="83" t="s">
        <v>135</v>
      </c>
      <c r="W44" s="83"/>
      <c r="X44" s="83" t="s">
        <v>136</v>
      </c>
      <c r="Y44" s="83"/>
      <c r="Z44" s="83"/>
      <c r="AC44" s="75"/>
      <c r="AD44" s="83" t="s">
        <v>134</v>
      </c>
      <c r="AE44" s="84"/>
      <c r="AF44" s="85" t="s">
        <v>135</v>
      </c>
      <c r="AG44" s="86"/>
      <c r="AH44" s="83" t="s">
        <v>136</v>
      </c>
      <c r="AI44" s="83"/>
      <c r="AJ44" s="83"/>
    </row>
    <row r="45" spans="1:36" s="76" customFormat="1" ht="14.25" customHeight="1">
      <c r="A45" s="108" t="s">
        <v>137</v>
      </c>
      <c r="B45" s="108"/>
      <c r="C45" s="108" t="s">
        <v>139</v>
      </c>
      <c r="D45" s="108" t="s">
        <v>140</v>
      </c>
      <c r="E45" s="108" t="s">
        <v>141</v>
      </c>
      <c r="F45" s="108"/>
      <c r="G45" s="75" t="s">
        <v>143</v>
      </c>
      <c r="H45" s="91" t="s">
        <v>144</v>
      </c>
      <c r="I45" s="91" t="s">
        <v>144</v>
      </c>
      <c r="J45" s="92" t="s">
        <v>145</v>
      </c>
      <c r="K45" s="91" t="s">
        <v>146</v>
      </c>
      <c r="L45" s="91" t="s">
        <v>147</v>
      </c>
      <c r="M45" s="93" t="s">
        <v>134</v>
      </c>
      <c r="N45" s="93" t="s">
        <v>148</v>
      </c>
      <c r="O45" s="93" t="s">
        <v>149</v>
      </c>
      <c r="T45" s="89" t="s">
        <v>153</v>
      </c>
      <c r="U45" s="108" t="s">
        <v>154</v>
      </c>
      <c r="V45" s="89" t="s">
        <v>153</v>
      </c>
      <c r="W45" s="109" t="s">
        <v>154</v>
      </c>
      <c r="X45" s="93" t="s">
        <v>134</v>
      </c>
      <c r="Y45" s="93" t="s">
        <v>148</v>
      </c>
      <c r="Z45" s="93" t="s">
        <v>149</v>
      </c>
      <c r="AC45" s="89" t="s">
        <v>157</v>
      </c>
      <c r="AD45" s="89" t="s">
        <v>158</v>
      </c>
      <c r="AE45" s="110" t="s">
        <v>159</v>
      </c>
      <c r="AF45" s="97" t="s">
        <v>158</v>
      </c>
      <c r="AG45" s="110" t="s">
        <v>159</v>
      </c>
      <c r="AH45" s="93" t="s">
        <v>134</v>
      </c>
      <c r="AI45" s="91" t="s">
        <v>148</v>
      </c>
      <c r="AJ45" s="99" t="s">
        <v>149</v>
      </c>
    </row>
    <row r="46" spans="1:36" s="76" customFormat="1" ht="15">
      <c r="A46" s="76" t="s">
        <v>167</v>
      </c>
      <c r="B46" s="76" t="s">
        <v>168</v>
      </c>
      <c r="C46" s="76" t="s">
        <v>169</v>
      </c>
      <c r="D46" s="76">
        <v>1</v>
      </c>
      <c r="E46" s="77">
        <v>342.16</v>
      </c>
      <c r="F46" s="77"/>
      <c r="G46" s="107">
        <v>0.04</v>
      </c>
      <c r="H46" s="77">
        <f aca="true" t="shared" si="20" ref="H46:H52">(1+G46)*E46</f>
        <v>355.8464</v>
      </c>
      <c r="I46" s="77">
        <v>355.85</v>
      </c>
      <c r="J46" s="77" t="s">
        <v>170</v>
      </c>
      <c r="K46" s="77">
        <v>72.35</v>
      </c>
      <c r="L46" s="77">
        <f aca="true" t="shared" si="21" ref="L46:L52">K46*12</f>
        <v>868.1999999999999</v>
      </c>
      <c r="M46" s="76" t="s">
        <v>170</v>
      </c>
      <c r="N46" s="101">
        <f aca="true" t="shared" si="22" ref="N46:N52">L46*2</f>
        <v>1736.3999999999999</v>
      </c>
      <c r="O46" s="76" t="s">
        <v>170</v>
      </c>
      <c r="Q46" s="101">
        <f aca="true" t="shared" si="23" ref="Q46:Q52">I46+K46</f>
        <v>428.20000000000005</v>
      </c>
      <c r="R46" s="101"/>
      <c r="S46" s="102">
        <v>0.04</v>
      </c>
      <c r="T46" s="101">
        <v>370.08</v>
      </c>
      <c r="U46" s="77" t="s">
        <v>170</v>
      </c>
      <c r="V46" s="76">
        <v>71.43</v>
      </c>
      <c r="W46" s="78">
        <f aca="true" t="shared" si="24" ref="W46:W53">V46*12</f>
        <v>857.1600000000001</v>
      </c>
      <c r="X46" s="76" t="s">
        <v>170</v>
      </c>
      <c r="Y46" s="101">
        <f aca="true" t="shared" si="25" ref="Y46:Y53">W46*2</f>
        <v>1714.3200000000002</v>
      </c>
      <c r="Z46" s="76" t="s">
        <v>170</v>
      </c>
      <c r="AC46" s="103">
        <v>0.04</v>
      </c>
      <c r="AD46" s="101">
        <f aca="true" t="shared" si="26" ref="AD46:AD53">T46+(T46*AC46)</f>
        <v>384.8832</v>
      </c>
      <c r="AE46" s="104" t="s">
        <v>170</v>
      </c>
      <c r="AF46" s="105">
        <v>71.43</v>
      </c>
      <c r="AG46" s="104">
        <f aca="true" t="shared" si="27" ref="AG46:AG53">AF46*12</f>
        <v>857.1600000000001</v>
      </c>
      <c r="AH46" s="76" t="s">
        <v>170</v>
      </c>
      <c r="AI46" s="77">
        <f>AG46*2</f>
        <v>1714.3200000000002</v>
      </c>
      <c r="AJ46" s="79" t="s">
        <v>170</v>
      </c>
    </row>
    <row r="47" spans="1:36" s="76" customFormat="1" ht="15" hidden="1">
      <c r="A47" s="76" t="s">
        <v>167</v>
      </c>
      <c r="B47" s="76" t="s">
        <v>211</v>
      </c>
      <c r="C47" s="76" t="s">
        <v>212</v>
      </c>
      <c r="D47" s="76">
        <v>1</v>
      </c>
      <c r="E47" s="77">
        <v>359.05</v>
      </c>
      <c r="F47" s="77"/>
      <c r="G47" s="107">
        <v>0.05</v>
      </c>
      <c r="H47" s="77">
        <f t="shared" si="20"/>
        <v>377.00250000000005</v>
      </c>
      <c r="I47" s="77">
        <v>377</v>
      </c>
      <c r="J47" s="77" t="s">
        <v>170</v>
      </c>
      <c r="K47" s="77">
        <v>72.35</v>
      </c>
      <c r="L47" s="77">
        <f t="shared" si="21"/>
        <v>868.1999999999999</v>
      </c>
      <c r="M47" s="76" t="s">
        <v>170</v>
      </c>
      <c r="N47" s="101">
        <f t="shared" si="22"/>
        <v>1736.3999999999999</v>
      </c>
      <c r="O47" s="76" t="s">
        <v>170</v>
      </c>
      <c r="Q47" s="101">
        <f t="shared" si="23"/>
        <v>449.35</v>
      </c>
      <c r="R47" s="101"/>
      <c r="S47" s="114">
        <v>0.04</v>
      </c>
      <c r="T47" s="101">
        <v>392.08</v>
      </c>
      <c r="U47" s="77" t="s">
        <v>170</v>
      </c>
      <c r="V47" s="76">
        <v>71.43</v>
      </c>
      <c r="W47" s="78">
        <f t="shared" si="24"/>
        <v>857.1600000000001</v>
      </c>
      <c r="X47" s="76" t="s">
        <v>170</v>
      </c>
      <c r="Y47" s="101">
        <f t="shared" si="25"/>
        <v>1714.3200000000002</v>
      </c>
      <c r="Z47" s="76" t="s">
        <v>170</v>
      </c>
      <c r="AC47" s="103">
        <v>0.04</v>
      </c>
      <c r="AD47" s="101">
        <f t="shared" si="26"/>
        <v>407.7632</v>
      </c>
      <c r="AE47" s="104" t="s">
        <v>170</v>
      </c>
      <c r="AF47" s="105">
        <v>71.43</v>
      </c>
      <c r="AG47" s="104">
        <f t="shared" si="27"/>
        <v>857.1600000000001</v>
      </c>
      <c r="AH47" s="76" t="s">
        <v>170</v>
      </c>
      <c r="AI47" s="77">
        <f aca="true" t="shared" si="28" ref="AI47:AI53">AG47*2</f>
        <v>1714.3200000000002</v>
      </c>
      <c r="AJ47" s="79" t="s">
        <v>170</v>
      </c>
    </row>
    <row r="48" spans="1:36" s="76" customFormat="1" ht="15" hidden="1">
      <c r="A48" s="76" t="s">
        <v>167</v>
      </c>
      <c r="B48" s="76" t="s">
        <v>213</v>
      </c>
      <c r="C48" s="76" t="s">
        <v>214</v>
      </c>
      <c r="D48" s="76">
        <v>1</v>
      </c>
      <c r="E48" s="77">
        <v>401.12</v>
      </c>
      <c r="F48" s="77"/>
      <c r="G48" s="107">
        <v>0.07</v>
      </c>
      <c r="H48" s="77">
        <f t="shared" si="20"/>
        <v>429.19840000000005</v>
      </c>
      <c r="I48" s="77">
        <v>429.2</v>
      </c>
      <c r="J48" s="77" t="s">
        <v>170</v>
      </c>
      <c r="K48" s="77">
        <v>72.35</v>
      </c>
      <c r="L48" s="77">
        <f t="shared" si="21"/>
        <v>868.1999999999999</v>
      </c>
      <c r="M48" s="76" t="s">
        <v>170</v>
      </c>
      <c r="N48" s="101">
        <f t="shared" si="22"/>
        <v>1736.3999999999999</v>
      </c>
      <c r="O48" s="76" t="s">
        <v>170</v>
      </c>
      <c r="Q48" s="101">
        <f t="shared" si="23"/>
        <v>501.54999999999995</v>
      </c>
      <c r="R48" s="101"/>
      <c r="S48" s="102">
        <v>0.04</v>
      </c>
      <c r="T48" s="101">
        <v>446.37</v>
      </c>
      <c r="U48" s="77" t="s">
        <v>170</v>
      </c>
      <c r="V48" s="76">
        <v>71.43</v>
      </c>
      <c r="W48" s="78">
        <f t="shared" si="24"/>
        <v>857.1600000000001</v>
      </c>
      <c r="X48" s="76" t="s">
        <v>170</v>
      </c>
      <c r="Y48" s="101">
        <f t="shared" si="25"/>
        <v>1714.3200000000002</v>
      </c>
      <c r="Z48" s="76" t="s">
        <v>170</v>
      </c>
      <c r="AC48" s="103">
        <v>0.04</v>
      </c>
      <c r="AD48" s="101">
        <f t="shared" si="26"/>
        <v>464.2248</v>
      </c>
      <c r="AE48" s="104" t="s">
        <v>170</v>
      </c>
      <c r="AF48" s="105">
        <v>71.43</v>
      </c>
      <c r="AG48" s="104">
        <f t="shared" si="27"/>
        <v>857.1600000000001</v>
      </c>
      <c r="AH48" s="76" t="s">
        <v>170</v>
      </c>
      <c r="AI48" s="77">
        <f t="shared" si="28"/>
        <v>1714.3200000000002</v>
      </c>
      <c r="AJ48" s="79" t="s">
        <v>170</v>
      </c>
    </row>
    <row r="49" spans="1:36" s="76" customFormat="1" ht="15" hidden="1">
      <c r="A49" s="76" t="s">
        <v>167</v>
      </c>
      <c r="B49" s="76" t="s">
        <v>215</v>
      </c>
      <c r="C49" s="111" t="s">
        <v>216</v>
      </c>
      <c r="D49" s="76">
        <v>1</v>
      </c>
      <c r="E49" s="77">
        <v>347.36</v>
      </c>
      <c r="F49" s="77"/>
      <c r="G49" s="107">
        <v>0.04</v>
      </c>
      <c r="H49" s="77">
        <f t="shared" si="20"/>
        <v>361.25440000000003</v>
      </c>
      <c r="I49" s="77">
        <v>361.25</v>
      </c>
      <c r="J49" s="77" t="s">
        <v>170</v>
      </c>
      <c r="K49" s="77">
        <v>72.35</v>
      </c>
      <c r="L49" s="77">
        <f t="shared" si="21"/>
        <v>868.1999999999999</v>
      </c>
      <c r="M49" s="76" t="s">
        <v>170</v>
      </c>
      <c r="N49" s="101">
        <f t="shared" si="22"/>
        <v>1736.3999999999999</v>
      </c>
      <c r="O49" s="76" t="s">
        <v>170</v>
      </c>
      <c r="Q49" s="101">
        <f t="shared" si="23"/>
        <v>433.6</v>
      </c>
      <c r="R49" s="101"/>
      <c r="S49" s="102">
        <v>0.04</v>
      </c>
      <c r="T49" s="101">
        <v>375.7</v>
      </c>
      <c r="U49" s="77" t="s">
        <v>170</v>
      </c>
      <c r="V49" s="76">
        <v>71.43</v>
      </c>
      <c r="W49" s="78">
        <f t="shared" si="24"/>
        <v>857.1600000000001</v>
      </c>
      <c r="X49" s="76" t="s">
        <v>170</v>
      </c>
      <c r="Y49" s="101">
        <f t="shared" si="25"/>
        <v>1714.3200000000002</v>
      </c>
      <c r="Z49" s="76" t="s">
        <v>170</v>
      </c>
      <c r="AC49" s="103">
        <v>0.04</v>
      </c>
      <c r="AD49" s="101">
        <f t="shared" si="26"/>
        <v>390.728</v>
      </c>
      <c r="AE49" s="104" t="s">
        <v>170</v>
      </c>
      <c r="AF49" s="105">
        <v>71.43</v>
      </c>
      <c r="AG49" s="104">
        <f t="shared" si="27"/>
        <v>857.1600000000001</v>
      </c>
      <c r="AH49" s="76" t="s">
        <v>170</v>
      </c>
      <c r="AI49" s="77">
        <f t="shared" si="28"/>
        <v>1714.3200000000002</v>
      </c>
      <c r="AJ49" s="79" t="s">
        <v>170</v>
      </c>
    </row>
    <row r="50" spans="1:36" s="76" customFormat="1" ht="15" hidden="1">
      <c r="A50" s="76" t="s">
        <v>167</v>
      </c>
      <c r="B50" s="76" t="s">
        <v>217</v>
      </c>
      <c r="C50" s="76" t="s">
        <v>218</v>
      </c>
      <c r="D50" s="76">
        <v>1</v>
      </c>
      <c r="E50" s="77">
        <v>347.36</v>
      </c>
      <c r="F50" s="77"/>
      <c r="G50" s="107">
        <v>0.04</v>
      </c>
      <c r="H50" s="77">
        <f t="shared" si="20"/>
        <v>361.25440000000003</v>
      </c>
      <c r="I50" s="77">
        <v>361.25</v>
      </c>
      <c r="J50" s="77" t="s">
        <v>170</v>
      </c>
      <c r="K50" s="77">
        <v>72.35</v>
      </c>
      <c r="L50" s="77">
        <f t="shared" si="21"/>
        <v>868.1999999999999</v>
      </c>
      <c r="M50" s="76" t="s">
        <v>170</v>
      </c>
      <c r="N50" s="101">
        <f t="shared" si="22"/>
        <v>1736.3999999999999</v>
      </c>
      <c r="O50" s="76" t="s">
        <v>170</v>
      </c>
      <c r="Q50" s="101">
        <f t="shared" si="23"/>
        <v>433.6</v>
      </c>
      <c r="R50" s="101"/>
      <c r="S50" s="102">
        <v>0.04</v>
      </c>
      <c r="T50" s="101">
        <v>375.7</v>
      </c>
      <c r="U50" s="77" t="s">
        <v>170</v>
      </c>
      <c r="V50" s="76">
        <v>71.43</v>
      </c>
      <c r="W50" s="78">
        <f t="shared" si="24"/>
        <v>857.1600000000001</v>
      </c>
      <c r="X50" s="76" t="s">
        <v>170</v>
      </c>
      <c r="Y50" s="101">
        <f t="shared" si="25"/>
        <v>1714.3200000000002</v>
      </c>
      <c r="Z50" s="76" t="s">
        <v>170</v>
      </c>
      <c r="AC50" s="103">
        <v>0.04</v>
      </c>
      <c r="AD50" s="101">
        <f t="shared" si="26"/>
        <v>390.728</v>
      </c>
      <c r="AE50" s="104" t="s">
        <v>170</v>
      </c>
      <c r="AF50" s="105">
        <v>71.43</v>
      </c>
      <c r="AG50" s="104">
        <f t="shared" si="27"/>
        <v>857.1600000000001</v>
      </c>
      <c r="AH50" s="76" t="s">
        <v>170</v>
      </c>
      <c r="AI50" s="77">
        <f t="shared" si="28"/>
        <v>1714.3200000000002</v>
      </c>
      <c r="AJ50" s="79" t="s">
        <v>170</v>
      </c>
    </row>
    <row r="51" spans="1:36" s="76" customFormat="1" ht="15" hidden="1">
      <c r="A51" s="76" t="s">
        <v>167</v>
      </c>
      <c r="B51" s="76" t="s">
        <v>219</v>
      </c>
      <c r="C51" s="76" t="s">
        <v>220</v>
      </c>
      <c r="D51" s="76">
        <v>1</v>
      </c>
      <c r="E51" s="77">
        <v>598.4100000000001</v>
      </c>
      <c r="F51" s="77"/>
      <c r="G51" s="107">
        <v>0.055</v>
      </c>
      <c r="H51" s="77">
        <f t="shared" si="20"/>
        <v>631.3225500000001</v>
      </c>
      <c r="I51" s="77">
        <v>631.32</v>
      </c>
      <c r="J51" s="77" t="s">
        <v>170</v>
      </c>
      <c r="K51" s="77">
        <v>72.35</v>
      </c>
      <c r="L51" s="77">
        <f t="shared" si="21"/>
        <v>868.1999999999999</v>
      </c>
      <c r="M51" s="76" t="s">
        <v>170</v>
      </c>
      <c r="N51" s="101">
        <f t="shared" si="22"/>
        <v>1736.3999999999999</v>
      </c>
      <c r="O51" s="76" t="s">
        <v>170</v>
      </c>
      <c r="Q51" s="101">
        <f t="shared" si="23"/>
        <v>703.6700000000001</v>
      </c>
      <c r="R51" s="101"/>
      <c r="S51" s="102">
        <v>0</v>
      </c>
      <c r="T51" s="101">
        <f>I51</f>
        <v>631.32</v>
      </c>
      <c r="U51" s="77" t="s">
        <v>170</v>
      </c>
      <c r="V51" s="76">
        <v>71.43</v>
      </c>
      <c r="W51" s="78">
        <f t="shared" si="24"/>
        <v>857.1600000000001</v>
      </c>
      <c r="X51" s="76" t="s">
        <v>170</v>
      </c>
      <c r="Y51" s="101">
        <f t="shared" si="25"/>
        <v>1714.3200000000002</v>
      </c>
      <c r="Z51" s="76" t="s">
        <v>170</v>
      </c>
      <c r="AC51" s="103">
        <v>0.02</v>
      </c>
      <c r="AD51" s="101">
        <f t="shared" si="26"/>
        <v>643.9464</v>
      </c>
      <c r="AE51" s="104" t="s">
        <v>170</v>
      </c>
      <c r="AF51" s="105">
        <v>71.43</v>
      </c>
      <c r="AG51" s="104">
        <f t="shared" si="27"/>
        <v>857.1600000000001</v>
      </c>
      <c r="AH51" s="76" t="s">
        <v>170</v>
      </c>
      <c r="AI51" s="77">
        <f t="shared" si="28"/>
        <v>1714.3200000000002</v>
      </c>
      <c r="AJ51" s="79" t="s">
        <v>170</v>
      </c>
    </row>
    <row r="52" spans="1:36" s="76" customFormat="1" ht="15" hidden="1">
      <c r="A52" s="76" t="s">
        <v>167</v>
      </c>
      <c r="B52" s="76" t="s">
        <v>221</v>
      </c>
      <c r="C52" s="76" t="s">
        <v>222</v>
      </c>
      <c r="D52" s="76">
        <v>1</v>
      </c>
      <c r="E52" s="77">
        <v>356.3768</v>
      </c>
      <c r="F52" s="77"/>
      <c r="G52" s="107">
        <v>0.0888</v>
      </c>
      <c r="H52" s="77">
        <f t="shared" si="20"/>
        <v>388.02305984</v>
      </c>
      <c r="I52" s="77">
        <v>388.02</v>
      </c>
      <c r="J52" s="77" t="s">
        <v>170</v>
      </c>
      <c r="K52" s="77">
        <v>72.35</v>
      </c>
      <c r="L52" s="77">
        <f t="shared" si="21"/>
        <v>868.1999999999999</v>
      </c>
      <c r="M52" s="76" t="s">
        <v>170</v>
      </c>
      <c r="N52" s="101">
        <f t="shared" si="22"/>
        <v>1736.3999999999999</v>
      </c>
      <c r="O52" s="76" t="s">
        <v>170</v>
      </c>
      <c r="Q52" s="101">
        <f t="shared" si="23"/>
        <v>460.37</v>
      </c>
      <c r="R52" s="101"/>
      <c r="S52" s="100">
        <v>0.0682</v>
      </c>
      <c r="T52" s="101">
        <v>414.49</v>
      </c>
      <c r="U52" s="77" t="s">
        <v>170</v>
      </c>
      <c r="V52" s="76">
        <v>71.43</v>
      </c>
      <c r="W52" s="78">
        <f t="shared" si="24"/>
        <v>857.1600000000001</v>
      </c>
      <c r="X52" s="76" t="s">
        <v>170</v>
      </c>
      <c r="Y52" s="101">
        <f t="shared" si="25"/>
        <v>1714.3200000000002</v>
      </c>
      <c r="Z52" s="76" t="s">
        <v>170</v>
      </c>
      <c r="AC52" s="103">
        <v>0.02</v>
      </c>
      <c r="AD52" s="101">
        <f t="shared" si="26"/>
        <v>422.7798</v>
      </c>
      <c r="AE52" s="104" t="s">
        <v>170</v>
      </c>
      <c r="AF52" s="105">
        <v>71.43</v>
      </c>
      <c r="AG52" s="104">
        <f t="shared" si="27"/>
        <v>857.1600000000001</v>
      </c>
      <c r="AH52" s="76" t="s">
        <v>170</v>
      </c>
      <c r="AI52" s="77">
        <f t="shared" si="28"/>
        <v>1714.3200000000002</v>
      </c>
      <c r="AJ52" s="79" t="s">
        <v>170</v>
      </c>
    </row>
    <row r="53" spans="1:36" s="76" customFormat="1" ht="15" hidden="1" collapsed="1">
      <c r="A53" s="76" t="s">
        <v>167</v>
      </c>
      <c r="B53" s="76" t="s">
        <v>223</v>
      </c>
      <c r="C53" s="76" t="s">
        <v>224</v>
      </c>
      <c r="D53" s="76">
        <v>1</v>
      </c>
      <c r="E53" s="77"/>
      <c r="F53" s="77"/>
      <c r="G53" s="112"/>
      <c r="H53" s="77"/>
      <c r="I53" s="77"/>
      <c r="J53" s="77"/>
      <c r="K53" s="77"/>
      <c r="L53" s="77"/>
      <c r="T53" s="101">
        <v>434.98</v>
      </c>
      <c r="U53" s="77" t="s">
        <v>170</v>
      </c>
      <c r="V53" s="76">
        <v>71.43</v>
      </c>
      <c r="W53" s="78">
        <f t="shared" si="24"/>
        <v>857.1600000000001</v>
      </c>
      <c r="X53" s="76" t="s">
        <v>170</v>
      </c>
      <c r="Y53" s="101">
        <f t="shared" si="25"/>
        <v>1714.3200000000002</v>
      </c>
      <c r="Z53" s="76" t="s">
        <v>170</v>
      </c>
      <c r="AC53" s="103">
        <v>0.04</v>
      </c>
      <c r="AD53" s="101">
        <f t="shared" si="26"/>
        <v>452.3792</v>
      </c>
      <c r="AE53" s="104" t="s">
        <v>170</v>
      </c>
      <c r="AF53" s="105">
        <v>71.43</v>
      </c>
      <c r="AG53" s="104">
        <f t="shared" si="27"/>
        <v>857.1600000000001</v>
      </c>
      <c r="AH53" s="76" t="s">
        <v>170</v>
      </c>
      <c r="AI53" s="77">
        <f t="shared" si="28"/>
        <v>1714.3200000000002</v>
      </c>
      <c r="AJ53" s="79" t="s">
        <v>170</v>
      </c>
    </row>
    <row r="54" spans="5:36" s="76" customFormat="1" ht="15" hidden="1">
      <c r="E54" s="77"/>
      <c r="F54" s="77"/>
      <c r="G54" s="112"/>
      <c r="H54" s="77"/>
      <c r="I54" s="77"/>
      <c r="J54" s="77"/>
      <c r="K54" s="77"/>
      <c r="L54" s="77"/>
      <c r="T54" s="101"/>
      <c r="U54" s="77"/>
      <c r="W54" s="78"/>
      <c r="Y54" s="101"/>
      <c r="AC54" s="103"/>
      <c r="AE54" s="104"/>
      <c r="AF54" s="105"/>
      <c r="AG54" s="104"/>
      <c r="AI54" s="77"/>
      <c r="AJ54" s="79"/>
    </row>
    <row r="55" spans="5:36" s="76" customFormat="1" ht="16.5" customHeight="1" hidden="1">
      <c r="E55" s="77"/>
      <c r="F55" s="77"/>
      <c r="G55" s="101"/>
      <c r="H55" s="113"/>
      <c r="I55" s="113"/>
      <c r="J55" s="77"/>
      <c r="K55" s="77"/>
      <c r="L55" s="77"/>
      <c r="W55" s="78"/>
      <c r="AC55" s="103"/>
      <c r="AE55" s="104"/>
      <c r="AF55" s="105"/>
      <c r="AG55" s="104"/>
      <c r="AI55" s="77"/>
      <c r="AJ55" s="79"/>
    </row>
    <row r="56" spans="1:36" s="76" customFormat="1" ht="15" hidden="1">
      <c r="A56" s="75" t="s">
        <v>225</v>
      </c>
      <c r="B56" s="75"/>
      <c r="E56" s="77"/>
      <c r="F56" s="77"/>
      <c r="G56" s="101"/>
      <c r="H56" s="81" t="s">
        <v>134</v>
      </c>
      <c r="I56" s="81"/>
      <c r="J56" s="81"/>
      <c r="K56" s="82" t="s">
        <v>135</v>
      </c>
      <c r="L56" s="82"/>
      <c r="M56" s="83" t="s">
        <v>136</v>
      </c>
      <c r="N56" s="83"/>
      <c r="O56" s="83"/>
      <c r="T56" s="83" t="s">
        <v>134</v>
      </c>
      <c r="U56" s="83"/>
      <c r="V56" s="83" t="s">
        <v>135</v>
      </c>
      <c r="W56" s="83"/>
      <c r="X56" s="83" t="s">
        <v>136</v>
      </c>
      <c r="Y56" s="83"/>
      <c r="Z56" s="83"/>
      <c r="AC56" s="103"/>
      <c r="AD56" s="83" t="s">
        <v>134</v>
      </c>
      <c r="AE56" s="84"/>
      <c r="AF56" s="85" t="s">
        <v>135</v>
      </c>
      <c r="AG56" s="86"/>
      <c r="AH56" s="83" t="s">
        <v>136</v>
      </c>
      <c r="AI56" s="83"/>
      <c r="AJ56" s="83"/>
    </row>
    <row r="57" spans="1:36" s="76" customFormat="1" ht="30" hidden="1">
      <c r="A57" s="108" t="s">
        <v>137</v>
      </c>
      <c r="B57" s="108"/>
      <c r="C57" s="108" t="s">
        <v>139</v>
      </c>
      <c r="D57" s="108" t="s">
        <v>140</v>
      </c>
      <c r="E57" s="108" t="s">
        <v>141</v>
      </c>
      <c r="F57" s="108"/>
      <c r="G57" s="75"/>
      <c r="H57" s="91" t="s">
        <v>144</v>
      </c>
      <c r="I57" s="91" t="s">
        <v>144</v>
      </c>
      <c r="J57" s="92" t="s">
        <v>145</v>
      </c>
      <c r="K57" s="91" t="s">
        <v>146</v>
      </c>
      <c r="L57" s="91" t="s">
        <v>147</v>
      </c>
      <c r="M57" s="93" t="s">
        <v>134</v>
      </c>
      <c r="N57" s="93" t="s">
        <v>148</v>
      </c>
      <c r="O57" s="93" t="s">
        <v>149</v>
      </c>
      <c r="T57" s="89" t="s">
        <v>153</v>
      </c>
      <c r="U57" s="108" t="s">
        <v>154</v>
      </c>
      <c r="V57" s="89" t="s">
        <v>153</v>
      </c>
      <c r="W57" s="109" t="s">
        <v>154</v>
      </c>
      <c r="X57" s="93" t="s">
        <v>134</v>
      </c>
      <c r="Y57" s="93" t="s">
        <v>148</v>
      </c>
      <c r="Z57" s="93" t="s">
        <v>149</v>
      </c>
      <c r="AC57" s="103"/>
      <c r="AD57" s="89" t="s">
        <v>158</v>
      </c>
      <c r="AE57" s="110" t="s">
        <v>159</v>
      </c>
      <c r="AF57" s="97" t="s">
        <v>158</v>
      </c>
      <c r="AG57" s="110" t="s">
        <v>159</v>
      </c>
      <c r="AH57" s="93" t="s">
        <v>134</v>
      </c>
      <c r="AI57" s="91" t="s">
        <v>148</v>
      </c>
      <c r="AJ57" s="99" t="s">
        <v>149</v>
      </c>
    </row>
    <row r="58" spans="1:36" s="76" customFormat="1" ht="15" hidden="1">
      <c r="A58" s="76" t="s">
        <v>226</v>
      </c>
      <c r="C58" s="76" t="s">
        <v>227</v>
      </c>
      <c r="D58" s="76">
        <v>1</v>
      </c>
      <c r="E58" s="77">
        <v>342.16</v>
      </c>
      <c r="F58" s="77"/>
      <c r="G58" s="107">
        <f>G5</f>
        <v>0.04</v>
      </c>
      <c r="H58" s="77">
        <f>(1+G58)*E58</f>
        <v>355.8464</v>
      </c>
      <c r="I58" s="77">
        <v>355.85</v>
      </c>
      <c r="J58" s="77" t="s">
        <v>170</v>
      </c>
      <c r="K58" s="77" t="s">
        <v>228</v>
      </c>
      <c r="L58" s="77" t="s">
        <v>228</v>
      </c>
      <c r="M58" s="77" t="s">
        <v>170</v>
      </c>
      <c r="N58" s="77" t="s">
        <v>228</v>
      </c>
      <c r="O58" s="77" t="s">
        <v>170</v>
      </c>
      <c r="S58" s="102">
        <v>0.04</v>
      </c>
      <c r="T58" s="101">
        <f>I58*(1+S58)</f>
        <v>370.08400000000006</v>
      </c>
      <c r="U58" s="76" t="s">
        <v>170</v>
      </c>
      <c r="V58" s="76" t="s">
        <v>228</v>
      </c>
      <c r="W58" s="78" t="s">
        <v>228</v>
      </c>
      <c r="X58" s="76" t="s">
        <v>170</v>
      </c>
      <c r="Y58" s="76" t="s">
        <v>228</v>
      </c>
      <c r="Z58" s="76" t="s">
        <v>170</v>
      </c>
      <c r="AC58" s="103">
        <v>0.04</v>
      </c>
      <c r="AD58" s="101">
        <f>T58+(T58*AC58)</f>
        <v>384.88736000000006</v>
      </c>
      <c r="AE58" s="104" t="s">
        <v>170</v>
      </c>
      <c r="AF58" s="105" t="s">
        <v>228</v>
      </c>
      <c r="AG58" s="104" t="s">
        <v>228</v>
      </c>
      <c r="AH58" s="77" t="s">
        <v>170</v>
      </c>
      <c r="AI58" s="77" t="s">
        <v>228</v>
      </c>
      <c r="AJ58" s="104" t="s">
        <v>170</v>
      </c>
    </row>
    <row r="59" spans="5:36" s="76" customFormat="1" ht="15" hidden="1">
      <c r="E59" s="77"/>
      <c r="F59" s="77"/>
      <c r="G59" s="101"/>
      <c r="H59" s="113"/>
      <c r="I59" s="113"/>
      <c r="J59" s="77"/>
      <c r="K59" s="77"/>
      <c r="L59" s="77"/>
      <c r="W59" s="78"/>
      <c r="AC59" s="103"/>
      <c r="AE59" s="104"/>
      <c r="AF59" s="105"/>
      <c r="AG59" s="104"/>
      <c r="AI59" s="77"/>
      <c r="AJ59" s="79"/>
    </row>
    <row r="60" spans="5:36" s="76" customFormat="1" ht="24.75" customHeight="1">
      <c r="E60" s="77"/>
      <c r="F60" s="77"/>
      <c r="G60" s="101"/>
      <c r="H60" s="113"/>
      <c r="I60" s="113"/>
      <c r="J60" s="77"/>
      <c r="K60" s="77"/>
      <c r="L60" s="77"/>
      <c r="W60" s="78"/>
      <c r="AC60" s="103"/>
      <c r="AE60" s="104"/>
      <c r="AF60" s="105"/>
      <c r="AG60" s="104"/>
      <c r="AI60" s="77"/>
      <c r="AJ60" s="79"/>
    </row>
    <row r="61" spans="1:38" s="76" customFormat="1" ht="15">
      <c r="A61" s="75" t="s">
        <v>229</v>
      </c>
      <c r="B61" s="75"/>
      <c r="E61" s="77"/>
      <c r="F61" s="77"/>
      <c r="G61" s="101"/>
      <c r="H61" s="81" t="s">
        <v>134</v>
      </c>
      <c r="I61" s="81"/>
      <c r="J61" s="81"/>
      <c r="K61" s="82" t="s">
        <v>135</v>
      </c>
      <c r="L61" s="82"/>
      <c r="M61" s="83" t="s">
        <v>136</v>
      </c>
      <c r="N61" s="83"/>
      <c r="O61" s="83"/>
      <c r="T61" s="83" t="s">
        <v>134</v>
      </c>
      <c r="U61" s="83"/>
      <c r="V61" s="83" t="s">
        <v>135</v>
      </c>
      <c r="W61" s="83"/>
      <c r="X61" s="83" t="s">
        <v>136</v>
      </c>
      <c r="Y61" s="83"/>
      <c r="Z61" s="83"/>
      <c r="AC61" s="75"/>
      <c r="AD61" s="83" t="s">
        <v>134</v>
      </c>
      <c r="AE61" s="84"/>
      <c r="AF61" s="85" t="s">
        <v>135</v>
      </c>
      <c r="AG61" s="86"/>
      <c r="AH61" s="83" t="s">
        <v>136</v>
      </c>
      <c r="AI61" s="83"/>
      <c r="AJ61" s="83"/>
      <c r="AK61" s="75"/>
      <c r="AL61" s="75"/>
    </row>
    <row r="62" spans="1:38" s="115" customFormat="1" ht="14.25" customHeight="1">
      <c r="A62" s="108" t="s">
        <v>137</v>
      </c>
      <c r="B62" s="88" t="s">
        <v>138</v>
      </c>
      <c r="C62" s="108" t="s">
        <v>139</v>
      </c>
      <c r="D62" s="108" t="s">
        <v>140</v>
      </c>
      <c r="E62" s="108" t="s">
        <v>141</v>
      </c>
      <c r="F62" s="108"/>
      <c r="G62" s="75" t="s">
        <v>143</v>
      </c>
      <c r="H62" s="91" t="s">
        <v>144</v>
      </c>
      <c r="I62" s="91" t="s">
        <v>144</v>
      </c>
      <c r="J62" s="92" t="s">
        <v>145</v>
      </c>
      <c r="K62" s="91" t="s">
        <v>146</v>
      </c>
      <c r="L62" s="91" t="s">
        <v>147</v>
      </c>
      <c r="M62" s="93" t="s">
        <v>134</v>
      </c>
      <c r="N62" s="93" t="s">
        <v>148</v>
      </c>
      <c r="O62" s="93" t="s">
        <v>149</v>
      </c>
      <c r="T62" s="89" t="s">
        <v>153</v>
      </c>
      <c r="U62" s="108" t="s">
        <v>154</v>
      </c>
      <c r="V62" s="89" t="s">
        <v>153</v>
      </c>
      <c r="W62" s="109" t="s">
        <v>154</v>
      </c>
      <c r="X62" s="93" t="s">
        <v>134</v>
      </c>
      <c r="Y62" s="93" t="s">
        <v>148</v>
      </c>
      <c r="Z62" s="93" t="s">
        <v>149</v>
      </c>
      <c r="AA62" s="95" t="s">
        <v>155</v>
      </c>
      <c r="AB62" s="95" t="s">
        <v>156</v>
      </c>
      <c r="AC62" s="89" t="s">
        <v>157</v>
      </c>
      <c r="AD62" s="89" t="s">
        <v>158</v>
      </c>
      <c r="AE62" s="110" t="s">
        <v>159</v>
      </c>
      <c r="AF62" s="97" t="s">
        <v>158</v>
      </c>
      <c r="AG62" s="110" t="s">
        <v>159</v>
      </c>
      <c r="AH62" s="93" t="s">
        <v>134</v>
      </c>
      <c r="AI62" s="91" t="s">
        <v>148</v>
      </c>
      <c r="AJ62" s="99" t="s">
        <v>149</v>
      </c>
      <c r="AK62" s="95" t="s">
        <v>155</v>
      </c>
      <c r="AL62" s="95" t="s">
        <v>156</v>
      </c>
    </row>
    <row r="63" spans="1:36" s="76" customFormat="1" ht="15" hidden="1">
      <c r="A63" s="111" t="s">
        <v>230</v>
      </c>
      <c r="B63" s="111" t="s">
        <v>231</v>
      </c>
      <c r="C63" s="116" t="s">
        <v>162</v>
      </c>
      <c r="D63" s="76">
        <v>1</v>
      </c>
      <c r="E63" s="77">
        <v>438.90000000000003</v>
      </c>
      <c r="F63" s="77"/>
      <c r="G63" s="100">
        <v>0.05</v>
      </c>
      <c r="H63" s="77">
        <f aca="true" t="shared" si="29" ref="H63:H78">(1+G63)*E63</f>
        <v>460.845</v>
      </c>
      <c r="I63" s="77">
        <v>460.85</v>
      </c>
      <c r="J63" s="113">
        <f aca="true" t="shared" si="30" ref="J63:J78">I63*12</f>
        <v>5530.200000000001</v>
      </c>
      <c r="K63" s="77">
        <v>72.35</v>
      </c>
      <c r="L63" s="77">
        <f aca="true" t="shared" si="31" ref="L63:L78">K63*12</f>
        <v>868.1999999999999</v>
      </c>
      <c r="M63" s="101">
        <f aca="true" t="shared" si="32" ref="M63:M78">J63*2</f>
        <v>11060.400000000001</v>
      </c>
      <c r="N63" s="101">
        <f aca="true" t="shared" si="33" ref="N63:N78">L63*2</f>
        <v>1736.3999999999999</v>
      </c>
      <c r="O63" s="101">
        <f aca="true" t="shared" si="34" ref="O63:O78">M63+N63</f>
        <v>12796.800000000001</v>
      </c>
      <c r="S63" s="102">
        <v>0.04</v>
      </c>
      <c r="T63" s="101">
        <v>479.28</v>
      </c>
      <c r="U63" s="101">
        <f aca="true" t="shared" si="35" ref="U63:U106">T63*12</f>
        <v>5751.36</v>
      </c>
      <c r="V63" s="76">
        <v>71.43</v>
      </c>
      <c r="W63" s="78">
        <f aca="true" t="shared" si="36" ref="W63:W109">V63*12</f>
        <v>857.1600000000001</v>
      </c>
      <c r="X63" s="101">
        <f aca="true" t="shared" si="37" ref="X63:X106">U63*2</f>
        <v>11502.72</v>
      </c>
      <c r="Y63" s="101">
        <f aca="true" t="shared" si="38" ref="Y63:Y109">W63*2</f>
        <v>1714.3200000000002</v>
      </c>
      <c r="Z63" s="101">
        <f aca="true" t="shared" si="39" ref="Z63:Z106">X63+Y63</f>
        <v>13217.039999999999</v>
      </c>
      <c r="AC63" s="107">
        <v>0.04</v>
      </c>
      <c r="AD63" s="101">
        <f aca="true" t="shared" si="40" ref="AD63:AD109">T63+(T63*AC63)</f>
        <v>498.4512</v>
      </c>
      <c r="AE63" s="104">
        <f>AD63*12</f>
        <v>5981.4144</v>
      </c>
      <c r="AF63" s="105">
        <v>71.43</v>
      </c>
      <c r="AG63" s="104">
        <f aca="true" t="shared" si="41" ref="AG63:AG109">AF63*12</f>
        <v>857.1600000000001</v>
      </c>
      <c r="AH63" s="101">
        <f>AE63*2</f>
        <v>11962.8288</v>
      </c>
      <c r="AI63" s="77">
        <f aca="true" t="shared" si="42" ref="AI63:AI109">AG63*2</f>
        <v>1714.3200000000002</v>
      </c>
      <c r="AJ63" s="106">
        <f aca="true" t="shared" si="43" ref="AJ63:AJ106">AH63+AI63</f>
        <v>13677.148799999999</v>
      </c>
    </row>
    <row r="64" spans="1:36" s="76" customFormat="1" ht="15" hidden="1">
      <c r="A64" s="111" t="s">
        <v>230</v>
      </c>
      <c r="B64" s="111" t="s">
        <v>231</v>
      </c>
      <c r="C64" s="116" t="s">
        <v>163</v>
      </c>
      <c r="D64" s="76">
        <v>1.27</v>
      </c>
      <c r="E64" s="77">
        <v>557.403</v>
      </c>
      <c r="F64" s="77"/>
      <c r="G64" s="100">
        <v>0.05</v>
      </c>
      <c r="H64" s="77">
        <f t="shared" si="29"/>
        <v>585.2731500000001</v>
      </c>
      <c r="I64" s="77">
        <v>585.27</v>
      </c>
      <c r="J64" s="113">
        <f t="shared" si="30"/>
        <v>7023.24</v>
      </c>
      <c r="K64" s="77">
        <v>72.35</v>
      </c>
      <c r="L64" s="77">
        <f t="shared" si="31"/>
        <v>868.1999999999999</v>
      </c>
      <c r="M64" s="101">
        <f t="shared" si="32"/>
        <v>14046.48</v>
      </c>
      <c r="N64" s="101">
        <f t="shared" si="33"/>
        <v>1736.3999999999999</v>
      </c>
      <c r="O64" s="101">
        <f t="shared" si="34"/>
        <v>15782.88</v>
      </c>
      <c r="S64" s="102">
        <v>0.04</v>
      </c>
      <c r="T64" s="101">
        <v>608.68</v>
      </c>
      <c r="U64" s="101">
        <f t="shared" si="35"/>
        <v>7304.16</v>
      </c>
      <c r="V64" s="76">
        <v>71.43</v>
      </c>
      <c r="W64" s="78">
        <f t="shared" si="36"/>
        <v>857.1600000000001</v>
      </c>
      <c r="X64" s="101">
        <f t="shared" si="37"/>
        <v>14608.32</v>
      </c>
      <c r="Y64" s="101">
        <f t="shared" si="38"/>
        <v>1714.3200000000002</v>
      </c>
      <c r="Z64" s="101">
        <f t="shared" si="39"/>
        <v>16322.64</v>
      </c>
      <c r="AC64" s="107">
        <v>0.04</v>
      </c>
      <c r="AD64" s="101">
        <f t="shared" si="40"/>
        <v>633.0272</v>
      </c>
      <c r="AE64" s="104">
        <f aca="true" t="shared" si="44" ref="AE64:AE106">AD64*12</f>
        <v>7596.3264</v>
      </c>
      <c r="AF64" s="105">
        <v>71.43</v>
      </c>
      <c r="AG64" s="104">
        <f t="shared" si="41"/>
        <v>857.1600000000001</v>
      </c>
      <c r="AH64" s="101">
        <f aca="true" t="shared" si="45" ref="AH64:AH106">AE64*2</f>
        <v>15192.6528</v>
      </c>
      <c r="AI64" s="77">
        <f t="shared" si="42"/>
        <v>1714.3200000000002</v>
      </c>
      <c r="AJ64" s="106">
        <f t="shared" si="43"/>
        <v>16906.9728</v>
      </c>
    </row>
    <row r="65" spans="1:36" s="76" customFormat="1" ht="15" hidden="1">
      <c r="A65" s="111" t="s">
        <v>230</v>
      </c>
      <c r="B65" s="111" t="s">
        <v>231</v>
      </c>
      <c r="C65" s="116" t="s">
        <v>164</v>
      </c>
      <c r="D65" s="76">
        <v>1.5</v>
      </c>
      <c r="E65" s="77">
        <v>658.35</v>
      </c>
      <c r="F65" s="77"/>
      <c r="G65" s="100">
        <v>0.05</v>
      </c>
      <c r="H65" s="77">
        <f t="shared" si="29"/>
        <v>691.2675</v>
      </c>
      <c r="I65" s="77">
        <v>691.27</v>
      </c>
      <c r="J65" s="113">
        <f t="shared" si="30"/>
        <v>8295.24</v>
      </c>
      <c r="K65" s="77">
        <v>72.35</v>
      </c>
      <c r="L65" s="77">
        <f t="shared" si="31"/>
        <v>868.1999999999999</v>
      </c>
      <c r="M65" s="101">
        <f t="shared" si="32"/>
        <v>16590.48</v>
      </c>
      <c r="N65" s="101">
        <f t="shared" si="33"/>
        <v>1736.3999999999999</v>
      </c>
      <c r="O65" s="101">
        <f t="shared" si="34"/>
        <v>18326.88</v>
      </c>
      <c r="S65" s="102">
        <v>0.04</v>
      </c>
      <c r="T65" s="101">
        <v>718.92</v>
      </c>
      <c r="U65" s="101">
        <f t="shared" si="35"/>
        <v>8627.039999999999</v>
      </c>
      <c r="V65" s="76">
        <v>71.43</v>
      </c>
      <c r="W65" s="78">
        <f t="shared" si="36"/>
        <v>857.1600000000001</v>
      </c>
      <c r="X65" s="101">
        <f t="shared" si="37"/>
        <v>17254.079999999998</v>
      </c>
      <c r="Y65" s="101">
        <f t="shared" si="38"/>
        <v>1714.3200000000002</v>
      </c>
      <c r="Z65" s="101">
        <f t="shared" si="39"/>
        <v>18968.399999999998</v>
      </c>
      <c r="AC65" s="107">
        <v>0.04</v>
      </c>
      <c r="AD65" s="101">
        <f t="shared" si="40"/>
        <v>747.6768</v>
      </c>
      <c r="AE65" s="104">
        <f t="shared" si="44"/>
        <v>8972.121599999999</v>
      </c>
      <c r="AF65" s="105">
        <v>71.43</v>
      </c>
      <c r="AG65" s="104">
        <f t="shared" si="41"/>
        <v>857.1600000000001</v>
      </c>
      <c r="AH65" s="101">
        <f t="shared" si="45"/>
        <v>17944.243199999997</v>
      </c>
      <c r="AI65" s="77">
        <f t="shared" si="42"/>
        <v>1714.3200000000002</v>
      </c>
      <c r="AJ65" s="106">
        <f t="shared" si="43"/>
        <v>19658.563199999997</v>
      </c>
    </row>
    <row r="66" spans="1:36" s="76" customFormat="1" ht="15" hidden="1">
      <c r="A66" s="111" t="s">
        <v>230</v>
      </c>
      <c r="B66" s="111" t="s">
        <v>231</v>
      </c>
      <c r="C66" s="116" t="s">
        <v>165</v>
      </c>
      <c r="D66" s="76">
        <v>2</v>
      </c>
      <c r="E66" s="77">
        <v>877.8000000000001</v>
      </c>
      <c r="F66" s="77"/>
      <c r="G66" s="100">
        <v>0.05</v>
      </c>
      <c r="H66" s="77">
        <f t="shared" si="29"/>
        <v>921.69</v>
      </c>
      <c r="I66" s="77">
        <v>921.69</v>
      </c>
      <c r="J66" s="113">
        <f t="shared" si="30"/>
        <v>11060.28</v>
      </c>
      <c r="K66" s="77">
        <v>72.35</v>
      </c>
      <c r="L66" s="77">
        <f t="shared" si="31"/>
        <v>868.1999999999999</v>
      </c>
      <c r="M66" s="101">
        <f t="shared" si="32"/>
        <v>22120.56</v>
      </c>
      <c r="N66" s="101">
        <f t="shared" si="33"/>
        <v>1736.3999999999999</v>
      </c>
      <c r="O66" s="101">
        <f t="shared" si="34"/>
        <v>23856.960000000003</v>
      </c>
      <c r="S66" s="102">
        <v>0.04</v>
      </c>
      <c r="T66" s="101">
        <v>958.56</v>
      </c>
      <c r="U66" s="101">
        <f t="shared" si="35"/>
        <v>11502.72</v>
      </c>
      <c r="V66" s="76">
        <v>71.43</v>
      </c>
      <c r="W66" s="78">
        <f t="shared" si="36"/>
        <v>857.1600000000001</v>
      </c>
      <c r="X66" s="101">
        <f t="shared" si="37"/>
        <v>23005.44</v>
      </c>
      <c r="Y66" s="101">
        <f t="shared" si="38"/>
        <v>1714.3200000000002</v>
      </c>
      <c r="Z66" s="101">
        <f t="shared" si="39"/>
        <v>24719.76</v>
      </c>
      <c r="AC66" s="107">
        <v>0.04</v>
      </c>
      <c r="AD66" s="101">
        <f t="shared" si="40"/>
        <v>996.9024</v>
      </c>
      <c r="AE66" s="104">
        <f t="shared" si="44"/>
        <v>11962.8288</v>
      </c>
      <c r="AF66" s="105">
        <v>71.43</v>
      </c>
      <c r="AG66" s="104">
        <f t="shared" si="41"/>
        <v>857.1600000000001</v>
      </c>
      <c r="AH66" s="101">
        <f t="shared" si="45"/>
        <v>23925.6576</v>
      </c>
      <c r="AI66" s="77">
        <f t="shared" si="42"/>
        <v>1714.3200000000002</v>
      </c>
      <c r="AJ66" s="106">
        <f t="shared" si="43"/>
        <v>25639.9776</v>
      </c>
    </row>
    <row r="67" spans="1:36" s="76" customFormat="1" ht="15" hidden="1">
      <c r="A67" s="111" t="s">
        <v>230</v>
      </c>
      <c r="B67" s="111" t="s">
        <v>232</v>
      </c>
      <c r="C67" s="117" t="s">
        <v>233</v>
      </c>
      <c r="D67" s="76">
        <v>1</v>
      </c>
      <c r="E67" s="77">
        <v>438.90000000000003</v>
      </c>
      <c r="F67" s="77"/>
      <c r="G67" s="100">
        <v>0.05</v>
      </c>
      <c r="H67" s="77">
        <f t="shared" si="29"/>
        <v>460.845</v>
      </c>
      <c r="I67" s="77">
        <v>460.85</v>
      </c>
      <c r="J67" s="113">
        <f t="shared" si="30"/>
        <v>5530.200000000001</v>
      </c>
      <c r="K67" s="77">
        <v>72.35</v>
      </c>
      <c r="L67" s="77">
        <f t="shared" si="31"/>
        <v>868.1999999999999</v>
      </c>
      <c r="M67" s="101">
        <f t="shared" si="32"/>
        <v>11060.400000000001</v>
      </c>
      <c r="N67" s="101">
        <f t="shared" si="33"/>
        <v>1736.3999999999999</v>
      </c>
      <c r="O67" s="101">
        <f t="shared" si="34"/>
        <v>12796.800000000001</v>
      </c>
      <c r="S67" s="102">
        <v>0.04</v>
      </c>
      <c r="T67" s="101">
        <v>479.28</v>
      </c>
      <c r="U67" s="101">
        <f t="shared" si="35"/>
        <v>5751.36</v>
      </c>
      <c r="V67" s="76">
        <v>71.43</v>
      </c>
      <c r="W67" s="78">
        <f t="shared" si="36"/>
        <v>857.1600000000001</v>
      </c>
      <c r="X67" s="101">
        <f t="shared" si="37"/>
        <v>11502.72</v>
      </c>
      <c r="Y67" s="101">
        <f t="shared" si="38"/>
        <v>1714.3200000000002</v>
      </c>
      <c r="Z67" s="101">
        <f t="shared" si="39"/>
        <v>13217.039999999999</v>
      </c>
      <c r="AC67" s="107">
        <v>0.04</v>
      </c>
      <c r="AD67" s="101">
        <f t="shared" si="40"/>
        <v>498.4512</v>
      </c>
      <c r="AE67" s="104">
        <f t="shared" si="44"/>
        <v>5981.4144</v>
      </c>
      <c r="AF67" s="105">
        <v>71.43</v>
      </c>
      <c r="AG67" s="104">
        <f t="shared" si="41"/>
        <v>857.1600000000001</v>
      </c>
      <c r="AH67" s="101">
        <f t="shared" si="45"/>
        <v>11962.8288</v>
      </c>
      <c r="AI67" s="77">
        <f t="shared" si="42"/>
        <v>1714.3200000000002</v>
      </c>
      <c r="AJ67" s="106">
        <f t="shared" si="43"/>
        <v>13677.148799999999</v>
      </c>
    </row>
    <row r="68" spans="1:36" s="76" customFormat="1" ht="15" hidden="1">
      <c r="A68" s="111" t="s">
        <v>230</v>
      </c>
      <c r="B68" s="111" t="s">
        <v>232</v>
      </c>
      <c r="C68" s="117" t="s">
        <v>234</v>
      </c>
      <c r="D68" s="76">
        <v>1.27</v>
      </c>
      <c r="E68" s="77">
        <v>557.403</v>
      </c>
      <c r="F68" s="77"/>
      <c r="G68" s="100">
        <v>0.05</v>
      </c>
      <c r="H68" s="77">
        <f t="shared" si="29"/>
        <v>585.2731500000001</v>
      </c>
      <c r="I68" s="77">
        <v>585.27</v>
      </c>
      <c r="J68" s="113">
        <f t="shared" si="30"/>
        <v>7023.24</v>
      </c>
      <c r="K68" s="77">
        <v>72.35</v>
      </c>
      <c r="L68" s="77">
        <f t="shared" si="31"/>
        <v>868.1999999999999</v>
      </c>
      <c r="M68" s="101">
        <f t="shared" si="32"/>
        <v>14046.48</v>
      </c>
      <c r="N68" s="101">
        <f t="shared" si="33"/>
        <v>1736.3999999999999</v>
      </c>
      <c r="O68" s="101">
        <f t="shared" si="34"/>
        <v>15782.88</v>
      </c>
      <c r="S68" s="102">
        <v>0.04</v>
      </c>
      <c r="T68" s="101">
        <v>608.68</v>
      </c>
      <c r="U68" s="101">
        <f t="shared" si="35"/>
        <v>7304.16</v>
      </c>
      <c r="V68" s="76">
        <v>71.43</v>
      </c>
      <c r="W68" s="78">
        <f t="shared" si="36"/>
        <v>857.1600000000001</v>
      </c>
      <c r="X68" s="101">
        <f t="shared" si="37"/>
        <v>14608.32</v>
      </c>
      <c r="Y68" s="101">
        <f t="shared" si="38"/>
        <v>1714.3200000000002</v>
      </c>
      <c r="Z68" s="101">
        <f t="shared" si="39"/>
        <v>16322.64</v>
      </c>
      <c r="AC68" s="107">
        <v>0.04</v>
      </c>
      <c r="AD68" s="101">
        <f t="shared" si="40"/>
        <v>633.0272</v>
      </c>
      <c r="AE68" s="104">
        <f t="shared" si="44"/>
        <v>7596.3264</v>
      </c>
      <c r="AF68" s="105">
        <v>71.43</v>
      </c>
      <c r="AG68" s="104">
        <f t="shared" si="41"/>
        <v>857.1600000000001</v>
      </c>
      <c r="AH68" s="101">
        <f t="shared" si="45"/>
        <v>15192.6528</v>
      </c>
      <c r="AI68" s="77">
        <f t="shared" si="42"/>
        <v>1714.3200000000002</v>
      </c>
      <c r="AJ68" s="106">
        <f t="shared" si="43"/>
        <v>16906.9728</v>
      </c>
    </row>
    <row r="69" spans="1:36" s="76" customFormat="1" ht="15" hidden="1">
      <c r="A69" s="111" t="s">
        <v>230</v>
      </c>
      <c r="B69" s="111" t="s">
        <v>232</v>
      </c>
      <c r="C69" s="117" t="s">
        <v>235</v>
      </c>
      <c r="D69" s="76">
        <v>1.5</v>
      </c>
      <c r="E69" s="77">
        <v>658.35</v>
      </c>
      <c r="F69" s="77"/>
      <c r="G69" s="100">
        <v>0.05</v>
      </c>
      <c r="H69" s="77">
        <f t="shared" si="29"/>
        <v>691.2675</v>
      </c>
      <c r="I69" s="77">
        <v>691.27</v>
      </c>
      <c r="J69" s="113">
        <f t="shared" si="30"/>
        <v>8295.24</v>
      </c>
      <c r="K69" s="77">
        <v>72.35</v>
      </c>
      <c r="L69" s="77">
        <f t="shared" si="31"/>
        <v>868.1999999999999</v>
      </c>
      <c r="M69" s="101">
        <f t="shared" si="32"/>
        <v>16590.48</v>
      </c>
      <c r="N69" s="101">
        <f t="shared" si="33"/>
        <v>1736.3999999999999</v>
      </c>
      <c r="O69" s="101">
        <f t="shared" si="34"/>
        <v>18326.88</v>
      </c>
      <c r="S69" s="102">
        <v>0.04</v>
      </c>
      <c r="T69" s="101">
        <v>718.92</v>
      </c>
      <c r="U69" s="101">
        <f t="shared" si="35"/>
        <v>8627.039999999999</v>
      </c>
      <c r="V69" s="76">
        <v>71.43</v>
      </c>
      <c r="W69" s="78">
        <f t="shared" si="36"/>
        <v>857.1600000000001</v>
      </c>
      <c r="X69" s="101">
        <f t="shared" si="37"/>
        <v>17254.079999999998</v>
      </c>
      <c r="Y69" s="101">
        <f t="shared" si="38"/>
        <v>1714.3200000000002</v>
      </c>
      <c r="Z69" s="101">
        <f t="shared" si="39"/>
        <v>18968.399999999998</v>
      </c>
      <c r="AC69" s="107">
        <v>0.04</v>
      </c>
      <c r="AD69" s="101">
        <f t="shared" si="40"/>
        <v>747.6768</v>
      </c>
      <c r="AE69" s="104">
        <f t="shared" si="44"/>
        <v>8972.121599999999</v>
      </c>
      <c r="AF69" s="105">
        <v>71.43</v>
      </c>
      <c r="AG69" s="104">
        <f t="shared" si="41"/>
        <v>857.1600000000001</v>
      </c>
      <c r="AH69" s="101">
        <f t="shared" si="45"/>
        <v>17944.243199999997</v>
      </c>
      <c r="AI69" s="77">
        <f t="shared" si="42"/>
        <v>1714.3200000000002</v>
      </c>
      <c r="AJ69" s="106">
        <f t="shared" si="43"/>
        <v>19658.563199999997</v>
      </c>
    </row>
    <row r="70" spans="1:36" s="76" customFormat="1" ht="15.75" customHeight="1" hidden="1">
      <c r="A70" s="111" t="s">
        <v>230</v>
      </c>
      <c r="B70" s="111" t="s">
        <v>232</v>
      </c>
      <c r="C70" s="117" t="s">
        <v>236</v>
      </c>
      <c r="D70" s="76">
        <v>2</v>
      </c>
      <c r="E70" s="77">
        <v>877.8000000000001</v>
      </c>
      <c r="F70" s="77"/>
      <c r="G70" s="100">
        <v>0.05</v>
      </c>
      <c r="H70" s="77">
        <f t="shared" si="29"/>
        <v>921.69</v>
      </c>
      <c r="I70" s="77">
        <v>921.69</v>
      </c>
      <c r="J70" s="113">
        <f t="shared" si="30"/>
        <v>11060.28</v>
      </c>
      <c r="K70" s="77">
        <v>72.35</v>
      </c>
      <c r="L70" s="77">
        <f t="shared" si="31"/>
        <v>868.1999999999999</v>
      </c>
      <c r="M70" s="101">
        <f t="shared" si="32"/>
        <v>22120.56</v>
      </c>
      <c r="N70" s="101">
        <f t="shared" si="33"/>
        <v>1736.3999999999999</v>
      </c>
      <c r="O70" s="101">
        <f t="shared" si="34"/>
        <v>23856.960000000003</v>
      </c>
      <c r="S70" s="102">
        <v>0.04</v>
      </c>
      <c r="T70" s="101">
        <v>958.56</v>
      </c>
      <c r="U70" s="101">
        <f t="shared" si="35"/>
        <v>11502.72</v>
      </c>
      <c r="V70" s="76">
        <v>71.43</v>
      </c>
      <c r="W70" s="78">
        <f t="shared" si="36"/>
        <v>857.1600000000001</v>
      </c>
      <c r="X70" s="101">
        <f t="shared" si="37"/>
        <v>23005.44</v>
      </c>
      <c r="Y70" s="101">
        <f t="shared" si="38"/>
        <v>1714.3200000000002</v>
      </c>
      <c r="Z70" s="101">
        <f t="shared" si="39"/>
        <v>24719.76</v>
      </c>
      <c r="AC70" s="107">
        <v>0.04</v>
      </c>
      <c r="AD70" s="101">
        <f t="shared" si="40"/>
        <v>996.9024</v>
      </c>
      <c r="AE70" s="104">
        <f t="shared" si="44"/>
        <v>11962.8288</v>
      </c>
      <c r="AF70" s="105">
        <v>71.43</v>
      </c>
      <c r="AG70" s="104">
        <f t="shared" si="41"/>
        <v>857.1600000000001</v>
      </c>
      <c r="AH70" s="101">
        <f t="shared" si="45"/>
        <v>23925.6576</v>
      </c>
      <c r="AI70" s="77">
        <f t="shared" si="42"/>
        <v>1714.3200000000002</v>
      </c>
      <c r="AJ70" s="106">
        <f t="shared" si="43"/>
        <v>25639.9776</v>
      </c>
    </row>
    <row r="71" spans="1:36" s="76" customFormat="1" ht="15.75" customHeight="1">
      <c r="A71" s="111" t="s">
        <v>230</v>
      </c>
      <c r="B71" s="111" t="s">
        <v>237</v>
      </c>
      <c r="C71" s="117" t="s">
        <v>238</v>
      </c>
      <c r="D71" s="76">
        <v>1</v>
      </c>
      <c r="E71" s="77">
        <v>438.90000000000003</v>
      </c>
      <c r="F71" s="77"/>
      <c r="G71" s="100">
        <v>0.05</v>
      </c>
      <c r="H71" s="77">
        <f t="shared" si="29"/>
        <v>460.845</v>
      </c>
      <c r="I71" s="77">
        <v>460.85</v>
      </c>
      <c r="J71" s="113">
        <f t="shared" si="30"/>
        <v>5530.200000000001</v>
      </c>
      <c r="K71" s="77">
        <v>72.35</v>
      </c>
      <c r="L71" s="77">
        <f t="shared" si="31"/>
        <v>868.1999999999999</v>
      </c>
      <c r="M71" s="101">
        <f t="shared" si="32"/>
        <v>11060.400000000001</v>
      </c>
      <c r="N71" s="101">
        <f t="shared" si="33"/>
        <v>1736.3999999999999</v>
      </c>
      <c r="O71" s="101">
        <f t="shared" si="34"/>
        <v>12796.800000000001</v>
      </c>
      <c r="S71" s="102">
        <v>0.04</v>
      </c>
      <c r="T71" s="101">
        <v>479.28</v>
      </c>
      <c r="U71" s="101">
        <f t="shared" si="35"/>
        <v>5751.36</v>
      </c>
      <c r="V71" s="76">
        <v>71.43</v>
      </c>
      <c r="W71" s="78">
        <f t="shared" si="36"/>
        <v>857.1600000000001</v>
      </c>
      <c r="X71" s="101">
        <f t="shared" si="37"/>
        <v>11502.72</v>
      </c>
      <c r="Y71" s="101">
        <f t="shared" si="38"/>
        <v>1714.3200000000002</v>
      </c>
      <c r="Z71" s="101">
        <f t="shared" si="39"/>
        <v>13217.039999999999</v>
      </c>
      <c r="AC71" s="107">
        <v>0.04</v>
      </c>
      <c r="AD71" s="101">
        <f t="shared" si="40"/>
        <v>498.4512</v>
      </c>
      <c r="AE71" s="104">
        <f t="shared" si="44"/>
        <v>5981.4144</v>
      </c>
      <c r="AF71" s="105">
        <v>71.43</v>
      </c>
      <c r="AG71" s="104">
        <f t="shared" si="41"/>
        <v>857.1600000000001</v>
      </c>
      <c r="AH71" s="101">
        <f t="shared" si="45"/>
        <v>11962.8288</v>
      </c>
      <c r="AI71" s="77">
        <f t="shared" si="42"/>
        <v>1714.3200000000002</v>
      </c>
      <c r="AJ71" s="106">
        <f t="shared" si="43"/>
        <v>13677.148799999999</v>
      </c>
    </row>
    <row r="72" spans="1:36" s="76" customFormat="1" ht="15.75" customHeight="1">
      <c r="A72" s="111" t="s">
        <v>230</v>
      </c>
      <c r="B72" s="111" t="s">
        <v>237</v>
      </c>
      <c r="C72" s="117" t="s">
        <v>239</v>
      </c>
      <c r="D72" s="76">
        <v>1.27</v>
      </c>
      <c r="E72" s="77">
        <v>557.403</v>
      </c>
      <c r="F72" s="77"/>
      <c r="G72" s="100">
        <v>0.05</v>
      </c>
      <c r="H72" s="77">
        <f t="shared" si="29"/>
        <v>585.2731500000001</v>
      </c>
      <c r="I72" s="77">
        <v>585.27</v>
      </c>
      <c r="J72" s="113">
        <f t="shared" si="30"/>
        <v>7023.24</v>
      </c>
      <c r="K72" s="77">
        <v>72.35</v>
      </c>
      <c r="L72" s="77">
        <f t="shared" si="31"/>
        <v>868.1999999999999</v>
      </c>
      <c r="M72" s="101">
        <f t="shared" si="32"/>
        <v>14046.48</v>
      </c>
      <c r="N72" s="101">
        <f t="shared" si="33"/>
        <v>1736.3999999999999</v>
      </c>
      <c r="O72" s="101">
        <f t="shared" si="34"/>
        <v>15782.88</v>
      </c>
      <c r="S72" s="102">
        <v>0.04</v>
      </c>
      <c r="T72" s="101">
        <v>608.68</v>
      </c>
      <c r="U72" s="101">
        <f t="shared" si="35"/>
        <v>7304.16</v>
      </c>
      <c r="V72" s="76">
        <v>71.43</v>
      </c>
      <c r="W72" s="78">
        <f t="shared" si="36"/>
        <v>857.1600000000001</v>
      </c>
      <c r="X72" s="101">
        <f t="shared" si="37"/>
        <v>14608.32</v>
      </c>
      <c r="Y72" s="101">
        <f t="shared" si="38"/>
        <v>1714.3200000000002</v>
      </c>
      <c r="Z72" s="101">
        <f t="shared" si="39"/>
        <v>16322.64</v>
      </c>
      <c r="AC72" s="107">
        <v>0.04</v>
      </c>
      <c r="AD72" s="101">
        <f t="shared" si="40"/>
        <v>633.0272</v>
      </c>
      <c r="AE72" s="104">
        <f t="shared" si="44"/>
        <v>7596.3264</v>
      </c>
      <c r="AF72" s="105">
        <v>71.43</v>
      </c>
      <c r="AG72" s="104">
        <f t="shared" si="41"/>
        <v>857.1600000000001</v>
      </c>
      <c r="AH72" s="101">
        <f t="shared" si="45"/>
        <v>15192.6528</v>
      </c>
      <c r="AI72" s="77">
        <f t="shared" si="42"/>
        <v>1714.3200000000002</v>
      </c>
      <c r="AJ72" s="106">
        <f t="shared" si="43"/>
        <v>16906.9728</v>
      </c>
    </row>
    <row r="73" spans="1:36" s="76" customFormat="1" ht="15.75" customHeight="1">
      <c r="A73" s="111" t="s">
        <v>230</v>
      </c>
      <c r="B73" s="111" t="s">
        <v>237</v>
      </c>
      <c r="C73" s="117" t="s">
        <v>240</v>
      </c>
      <c r="D73" s="76">
        <v>1.5</v>
      </c>
      <c r="E73" s="77">
        <v>658.35</v>
      </c>
      <c r="F73" s="77"/>
      <c r="G73" s="100">
        <v>0.05</v>
      </c>
      <c r="H73" s="77">
        <f t="shared" si="29"/>
        <v>691.2675</v>
      </c>
      <c r="I73" s="77">
        <v>691.27</v>
      </c>
      <c r="J73" s="113">
        <f t="shared" si="30"/>
        <v>8295.24</v>
      </c>
      <c r="K73" s="77">
        <v>72.35</v>
      </c>
      <c r="L73" s="77">
        <f t="shared" si="31"/>
        <v>868.1999999999999</v>
      </c>
      <c r="M73" s="101">
        <f t="shared" si="32"/>
        <v>16590.48</v>
      </c>
      <c r="N73" s="101">
        <f t="shared" si="33"/>
        <v>1736.3999999999999</v>
      </c>
      <c r="O73" s="101">
        <f t="shared" si="34"/>
        <v>18326.88</v>
      </c>
      <c r="S73" s="102">
        <v>0.04</v>
      </c>
      <c r="T73" s="101">
        <v>718.92</v>
      </c>
      <c r="U73" s="101">
        <f t="shared" si="35"/>
        <v>8627.039999999999</v>
      </c>
      <c r="V73" s="76">
        <v>71.43</v>
      </c>
      <c r="W73" s="78">
        <f t="shared" si="36"/>
        <v>857.1600000000001</v>
      </c>
      <c r="X73" s="101">
        <f t="shared" si="37"/>
        <v>17254.079999999998</v>
      </c>
      <c r="Y73" s="101">
        <f t="shared" si="38"/>
        <v>1714.3200000000002</v>
      </c>
      <c r="Z73" s="101">
        <f t="shared" si="39"/>
        <v>18968.399999999998</v>
      </c>
      <c r="AC73" s="107">
        <v>0.04</v>
      </c>
      <c r="AD73" s="101">
        <f t="shared" si="40"/>
        <v>747.6768</v>
      </c>
      <c r="AE73" s="104">
        <f t="shared" si="44"/>
        <v>8972.121599999999</v>
      </c>
      <c r="AF73" s="105">
        <v>71.43</v>
      </c>
      <c r="AG73" s="104">
        <f t="shared" si="41"/>
        <v>857.1600000000001</v>
      </c>
      <c r="AH73" s="101">
        <f t="shared" si="45"/>
        <v>17944.243199999997</v>
      </c>
      <c r="AI73" s="77">
        <f t="shared" si="42"/>
        <v>1714.3200000000002</v>
      </c>
      <c r="AJ73" s="106">
        <f t="shared" si="43"/>
        <v>19658.563199999997</v>
      </c>
    </row>
    <row r="74" spans="1:36" s="76" customFormat="1" ht="15.75" customHeight="1">
      <c r="A74" s="111" t="s">
        <v>230</v>
      </c>
      <c r="B74" s="111" t="s">
        <v>237</v>
      </c>
      <c r="C74" s="117" t="s">
        <v>241</v>
      </c>
      <c r="D74" s="76">
        <v>2</v>
      </c>
      <c r="E74" s="77">
        <v>877.8000000000001</v>
      </c>
      <c r="F74" s="77"/>
      <c r="G74" s="100">
        <v>0.05</v>
      </c>
      <c r="H74" s="77">
        <f t="shared" si="29"/>
        <v>921.69</v>
      </c>
      <c r="I74" s="77">
        <v>921.69</v>
      </c>
      <c r="J74" s="113">
        <f t="shared" si="30"/>
        <v>11060.28</v>
      </c>
      <c r="K74" s="77">
        <v>72.35</v>
      </c>
      <c r="L74" s="77">
        <f t="shared" si="31"/>
        <v>868.1999999999999</v>
      </c>
      <c r="M74" s="101">
        <f t="shared" si="32"/>
        <v>22120.56</v>
      </c>
      <c r="N74" s="101">
        <f t="shared" si="33"/>
        <v>1736.3999999999999</v>
      </c>
      <c r="O74" s="101">
        <f t="shared" si="34"/>
        <v>23856.960000000003</v>
      </c>
      <c r="S74" s="102">
        <v>0.04</v>
      </c>
      <c r="T74" s="101">
        <v>958.56</v>
      </c>
      <c r="U74" s="101">
        <f t="shared" si="35"/>
        <v>11502.72</v>
      </c>
      <c r="V74" s="76">
        <v>71.43</v>
      </c>
      <c r="W74" s="78">
        <f t="shared" si="36"/>
        <v>857.1600000000001</v>
      </c>
      <c r="X74" s="101">
        <f t="shared" si="37"/>
        <v>23005.44</v>
      </c>
      <c r="Y74" s="101">
        <f t="shared" si="38"/>
        <v>1714.3200000000002</v>
      </c>
      <c r="Z74" s="101">
        <f t="shared" si="39"/>
        <v>24719.76</v>
      </c>
      <c r="AC74" s="107">
        <v>0.04</v>
      </c>
      <c r="AD74" s="101">
        <f t="shared" si="40"/>
        <v>996.9024</v>
      </c>
      <c r="AE74" s="104">
        <f t="shared" si="44"/>
        <v>11962.8288</v>
      </c>
      <c r="AF74" s="105">
        <v>71.43</v>
      </c>
      <c r="AG74" s="104">
        <f t="shared" si="41"/>
        <v>857.1600000000001</v>
      </c>
      <c r="AH74" s="101">
        <f t="shared" si="45"/>
        <v>23925.6576</v>
      </c>
      <c r="AI74" s="77">
        <f t="shared" si="42"/>
        <v>1714.3200000000002</v>
      </c>
      <c r="AJ74" s="106">
        <f t="shared" si="43"/>
        <v>25639.9776</v>
      </c>
    </row>
    <row r="75" spans="1:36" s="76" customFormat="1" ht="15" hidden="1">
      <c r="A75" s="111" t="s">
        <v>230</v>
      </c>
      <c r="B75" s="111" t="s">
        <v>242</v>
      </c>
      <c r="C75" s="117" t="s">
        <v>172</v>
      </c>
      <c r="D75" s="76">
        <v>1</v>
      </c>
      <c r="E75" s="77">
        <v>446.25</v>
      </c>
      <c r="F75" s="77"/>
      <c r="G75" s="100">
        <v>0.05</v>
      </c>
      <c r="H75" s="77">
        <f t="shared" si="29"/>
        <v>468.5625</v>
      </c>
      <c r="I75" s="77">
        <v>468.56</v>
      </c>
      <c r="J75" s="113">
        <f t="shared" si="30"/>
        <v>5622.72</v>
      </c>
      <c r="K75" s="77">
        <v>72.35</v>
      </c>
      <c r="L75" s="77">
        <f t="shared" si="31"/>
        <v>868.1999999999999</v>
      </c>
      <c r="M75" s="101">
        <f t="shared" si="32"/>
        <v>11245.44</v>
      </c>
      <c r="N75" s="101">
        <f t="shared" si="33"/>
        <v>1736.3999999999999</v>
      </c>
      <c r="O75" s="101">
        <f t="shared" si="34"/>
        <v>12981.84</v>
      </c>
      <c r="S75" s="102">
        <v>0.04</v>
      </c>
      <c r="T75" s="101">
        <v>487.3</v>
      </c>
      <c r="U75" s="101">
        <f t="shared" si="35"/>
        <v>5847.6</v>
      </c>
      <c r="V75" s="76">
        <v>71.43</v>
      </c>
      <c r="W75" s="78">
        <f t="shared" si="36"/>
        <v>857.1600000000001</v>
      </c>
      <c r="X75" s="101">
        <f t="shared" si="37"/>
        <v>11695.2</v>
      </c>
      <c r="Y75" s="101">
        <f t="shared" si="38"/>
        <v>1714.3200000000002</v>
      </c>
      <c r="Z75" s="101">
        <f t="shared" si="39"/>
        <v>13409.52</v>
      </c>
      <c r="AC75" s="107">
        <v>0.04</v>
      </c>
      <c r="AD75" s="101">
        <f t="shared" si="40"/>
        <v>506.79200000000003</v>
      </c>
      <c r="AE75" s="104">
        <f t="shared" si="44"/>
        <v>6081.504000000001</v>
      </c>
      <c r="AF75" s="105">
        <v>71.43</v>
      </c>
      <c r="AG75" s="104">
        <f t="shared" si="41"/>
        <v>857.1600000000001</v>
      </c>
      <c r="AH75" s="101">
        <f t="shared" si="45"/>
        <v>12163.008000000002</v>
      </c>
      <c r="AI75" s="77">
        <f t="shared" si="42"/>
        <v>1714.3200000000002</v>
      </c>
      <c r="AJ75" s="106">
        <f t="shared" si="43"/>
        <v>13877.328000000001</v>
      </c>
    </row>
    <row r="76" spans="1:36" s="76" customFormat="1" ht="15" hidden="1">
      <c r="A76" s="111" t="s">
        <v>230</v>
      </c>
      <c r="B76" s="111" t="s">
        <v>242</v>
      </c>
      <c r="C76" s="117" t="s">
        <v>173</v>
      </c>
      <c r="D76" s="76">
        <v>1.27</v>
      </c>
      <c r="E76" s="77">
        <v>566.7375000000001</v>
      </c>
      <c r="F76" s="77"/>
      <c r="G76" s="100">
        <v>0.05</v>
      </c>
      <c r="H76" s="77">
        <f t="shared" si="29"/>
        <v>595.0743750000001</v>
      </c>
      <c r="I76" s="77">
        <v>595.07</v>
      </c>
      <c r="J76" s="113">
        <f t="shared" si="30"/>
        <v>7140.84</v>
      </c>
      <c r="K76" s="77">
        <v>72.35</v>
      </c>
      <c r="L76" s="77">
        <f t="shared" si="31"/>
        <v>868.1999999999999</v>
      </c>
      <c r="M76" s="101">
        <f t="shared" si="32"/>
        <v>14281.68</v>
      </c>
      <c r="N76" s="101">
        <f t="shared" si="33"/>
        <v>1736.3999999999999</v>
      </c>
      <c r="O76" s="101">
        <f t="shared" si="34"/>
        <v>16018.08</v>
      </c>
      <c r="S76" s="102">
        <v>0.04</v>
      </c>
      <c r="T76" s="101">
        <v>618.87</v>
      </c>
      <c r="U76" s="101">
        <f t="shared" si="35"/>
        <v>7426.4400000000005</v>
      </c>
      <c r="V76" s="76">
        <v>71.43</v>
      </c>
      <c r="W76" s="78">
        <f t="shared" si="36"/>
        <v>857.1600000000001</v>
      </c>
      <c r="X76" s="101">
        <f t="shared" si="37"/>
        <v>14852.880000000001</v>
      </c>
      <c r="Y76" s="101">
        <f t="shared" si="38"/>
        <v>1714.3200000000002</v>
      </c>
      <c r="Z76" s="101">
        <f t="shared" si="39"/>
        <v>16567.2</v>
      </c>
      <c r="AC76" s="107">
        <v>0.04</v>
      </c>
      <c r="AD76" s="101">
        <f t="shared" si="40"/>
        <v>643.6248</v>
      </c>
      <c r="AE76" s="104">
        <f t="shared" si="44"/>
        <v>7723.497600000001</v>
      </c>
      <c r="AF76" s="105">
        <v>71.43</v>
      </c>
      <c r="AG76" s="104">
        <f t="shared" si="41"/>
        <v>857.1600000000001</v>
      </c>
      <c r="AH76" s="101">
        <f t="shared" si="45"/>
        <v>15446.995200000001</v>
      </c>
      <c r="AI76" s="77">
        <f t="shared" si="42"/>
        <v>1714.3200000000002</v>
      </c>
      <c r="AJ76" s="106">
        <f t="shared" si="43"/>
        <v>17161.3152</v>
      </c>
    </row>
    <row r="77" spans="1:36" s="76" customFormat="1" ht="15" hidden="1">
      <c r="A77" s="111" t="s">
        <v>230</v>
      </c>
      <c r="B77" s="111" t="s">
        <v>242</v>
      </c>
      <c r="C77" s="117" t="s">
        <v>174</v>
      </c>
      <c r="D77" s="76">
        <v>1.5</v>
      </c>
      <c r="E77" s="77">
        <v>669.375</v>
      </c>
      <c r="F77" s="77"/>
      <c r="G77" s="100">
        <v>0.05</v>
      </c>
      <c r="H77" s="77">
        <f t="shared" si="29"/>
        <v>702.84375</v>
      </c>
      <c r="I77" s="77">
        <v>702.84</v>
      </c>
      <c r="J77" s="113">
        <f t="shared" si="30"/>
        <v>8434.08</v>
      </c>
      <c r="K77" s="77">
        <v>72.35</v>
      </c>
      <c r="L77" s="77">
        <f t="shared" si="31"/>
        <v>868.1999999999999</v>
      </c>
      <c r="M77" s="101">
        <f t="shared" si="32"/>
        <v>16868.16</v>
      </c>
      <c r="N77" s="101">
        <f t="shared" si="33"/>
        <v>1736.3999999999999</v>
      </c>
      <c r="O77" s="101">
        <f t="shared" si="34"/>
        <v>18604.56</v>
      </c>
      <c r="S77" s="102">
        <v>0.04</v>
      </c>
      <c r="T77" s="101">
        <v>730.95</v>
      </c>
      <c r="U77" s="101">
        <f t="shared" si="35"/>
        <v>8771.400000000001</v>
      </c>
      <c r="V77" s="76">
        <v>71.43</v>
      </c>
      <c r="W77" s="78">
        <f t="shared" si="36"/>
        <v>857.1600000000001</v>
      </c>
      <c r="X77" s="101">
        <f t="shared" si="37"/>
        <v>17542.800000000003</v>
      </c>
      <c r="Y77" s="101">
        <f t="shared" si="38"/>
        <v>1714.3200000000002</v>
      </c>
      <c r="Z77" s="101">
        <f t="shared" si="39"/>
        <v>19257.120000000003</v>
      </c>
      <c r="AC77" s="107">
        <v>0.04</v>
      </c>
      <c r="AD77" s="101">
        <f t="shared" si="40"/>
        <v>760.1880000000001</v>
      </c>
      <c r="AE77" s="104">
        <f t="shared" si="44"/>
        <v>9122.256000000001</v>
      </c>
      <c r="AF77" s="105">
        <v>71.43</v>
      </c>
      <c r="AG77" s="104">
        <f t="shared" si="41"/>
        <v>857.1600000000001</v>
      </c>
      <c r="AH77" s="101">
        <f t="shared" si="45"/>
        <v>18244.512000000002</v>
      </c>
      <c r="AI77" s="77">
        <f t="shared" si="42"/>
        <v>1714.3200000000002</v>
      </c>
      <c r="AJ77" s="106">
        <f t="shared" si="43"/>
        <v>19958.832000000002</v>
      </c>
    </row>
    <row r="78" spans="1:36" s="76" customFormat="1" ht="15" hidden="1">
      <c r="A78" s="111" t="s">
        <v>230</v>
      </c>
      <c r="B78" s="111" t="s">
        <v>242</v>
      </c>
      <c r="C78" s="117" t="s">
        <v>175</v>
      </c>
      <c r="D78" s="76">
        <v>2</v>
      </c>
      <c r="E78" s="77">
        <v>892.5</v>
      </c>
      <c r="F78" s="77"/>
      <c r="G78" s="100">
        <v>0.05</v>
      </c>
      <c r="H78" s="77">
        <f t="shared" si="29"/>
        <v>937.125</v>
      </c>
      <c r="I78" s="77">
        <v>937.13</v>
      </c>
      <c r="J78" s="113">
        <f t="shared" si="30"/>
        <v>11245.56</v>
      </c>
      <c r="K78" s="77">
        <v>72.35</v>
      </c>
      <c r="L78" s="77">
        <f t="shared" si="31"/>
        <v>868.1999999999999</v>
      </c>
      <c r="M78" s="101">
        <f t="shared" si="32"/>
        <v>22491.12</v>
      </c>
      <c r="N78" s="101">
        <f t="shared" si="33"/>
        <v>1736.3999999999999</v>
      </c>
      <c r="O78" s="101">
        <f t="shared" si="34"/>
        <v>24227.52</v>
      </c>
      <c r="S78" s="102">
        <v>0.04</v>
      </c>
      <c r="T78" s="101">
        <v>974.62</v>
      </c>
      <c r="U78" s="101">
        <f t="shared" si="35"/>
        <v>11695.44</v>
      </c>
      <c r="V78" s="76">
        <v>71.43</v>
      </c>
      <c r="W78" s="78">
        <f t="shared" si="36"/>
        <v>857.1600000000001</v>
      </c>
      <c r="X78" s="101">
        <f t="shared" si="37"/>
        <v>23390.88</v>
      </c>
      <c r="Y78" s="101">
        <f t="shared" si="38"/>
        <v>1714.3200000000002</v>
      </c>
      <c r="Z78" s="101">
        <f t="shared" si="39"/>
        <v>25105.2</v>
      </c>
      <c r="AC78" s="107">
        <v>0.04</v>
      </c>
      <c r="AD78" s="101">
        <f t="shared" si="40"/>
        <v>1013.6048</v>
      </c>
      <c r="AE78" s="104">
        <f t="shared" si="44"/>
        <v>12163.257599999999</v>
      </c>
      <c r="AF78" s="105">
        <v>71.43</v>
      </c>
      <c r="AG78" s="104">
        <f t="shared" si="41"/>
        <v>857.1600000000001</v>
      </c>
      <c r="AH78" s="101">
        <f t="shared" si="45"/>
        <v>24326.515199999998</v>
      </c>
      <c r="AI78" s="77">
        <f t="shared" si="42"/>
        <v>1714.3200000000002</v>
      </c>
      <c r="AJ78" s="106">
        <f t="shared" si="43"/>
        <v>26040.835199999998</v>
      </c>
    </row>
    <row r="79" spans="1:36" s="76" customFormat="1" ht="15" hidden="1">
      <c r="A79" s="111" t="s">
        <v>230</v>
      </c>
      <c r="B79" s="111" t="s">
        <v>243</v>
      </c>
      <c r="C79" s="117" t="s">
        <v>244</v>
      </c>
      <c r="D79" s="76">
        <v>1</v>
      </c>
      <c r="E79" s="77"/>
      <c r="F79" s="77"/>
      <c r="G79" s="100"/>
      <c r="H79" s="77"/>
      <c r="I79" s="77"/>
      <c r="J79" s="113"/>
      <c r="K79" s="77"/>
      <c r="L79" s="77"/>
      <c r="M79" s="101"/>
      <c r="N79" s="101"/>
      <c r="O79" s="101"/>
      <c r="S79" s="102">
        <v>0.09</v>
      </c>
      <c r="T79" s="101">
        <v>510.73</v>
      </c>
      <c r="U79" s="101">
        <f t="shared" si="35"/>
        <v>6128.76</v>
      </c>
      <c r="V79" s="76">
        <v>71.43</v>
      </c>
      <c r="W79" s="78">
        <f t="shared" si="36"/>
        <v>857.1600000000001</v>
      </c>
      <c r="X79" s="101">
        <f t="shared" si="37"/>
        <v>12257.52</v>
      </c>
      <c r="Y79" s="101">
        <f t="shared" si="38"/>
        <v>1714.3200000000002</v>
      </c>
      <c r="Z79" s="101">
        <f t="shared" si="39"/>
        <v>13971.84</v>
      </c>
      <c r="AC79" s="107">
        <v>0</v>
      </c>
      <c r="AD79" s="101">
        <f t="shared" si="40"/>
        <v>510.73</v>
      </c>
      <c r="AE79" s="104">
        <f t="shared" si="44"/>
        <v>6128.76</v>
      </c>
      <c r="AF79" s="105">
        <v>71.43</v>
      </c>
      <c r="AG79" s="104">
        <f t="shared" si="41"/>
        <v>857.1600000000001</v>
      </c>
      <c r="AH79" s="101">
        <f t="shared" si="45"/>
        <v>12257.52</v>
      </c>
      <c r="AI79" s="77">
        <f t="shared" si="42"/>
        <v>1714.3200000000002</v>
      </c>
      <c r="AJ79" s="106">
        <f t="shared" si="43"/>
        <v>13971.84</v>
      </c>
    </row>
    <row r="80" spans="1:36" s="76" customFormat="1" ht="15" hidden="1">
      <c r="A80" s="111" t="s">
        <v>230</v>
      </c>
      <c r="B80" s="111" t="s">
        <v>243</v>
      </c>
      <c r="C80" s="117" t="s">
        <v>245</v>
      </c>
      <c r="D80" s="76">
        <v>1.27</v>
      </c>
      <c r="E80" s="77"/>
      <c r="F80" s="77"/>
      <c r="G80" s="100"/>
      <c r="H80" s="77"/>
      <c r="I80" s="77"/>
      <c r="J80" s="113"/>
      <c r="K80" s="77"/>
      <c r="L80" s="77"/>
      <c r="M80" s="101"/>
      <c r="N80" s="101"/>
      <c r="O80" s="101"/>
      <c r="S80" s="102">
        <v>0.09</v>
      </c>
      <c r="T80" s="101">
        <v>648.63</v>
      </c>
      <c r="U80" s="101">
        <f t="shared" si="35"/>
        <v>7783.5599999999995</v>
      </c>
      <c r="V80" s="76">
        <v>71.43</v>
      </c>
      <c r="W80" s="78">
        <f t="shared" si="36"/>
        <v>857.1600000000001</v>
      </c>
      <c r="X80" s="101">
        <f t="shared" si="37"/>
        <v>15567.119999999999</v>
      </c>
      <c r="Y80" s="101">
        <f t="shared" si="38"/>
        <v>1714.3200000000002</v>
      </c>
      <c r="Z80" s="101">
        <f t="shared" si="39"/>
        <v>17281.44</v>
      </c>
      <c r="AC80" s="107">
        <v>0</v>
      </c>
      <c r="AD80" s="101">
        <f t="shared" si="40"/>
        <v>648.63</v>
      </c>
      <c r="AE80" s="104">
        <f t="shared" si="44"/>
        <v>7783.5599999999995</v>
      </c>
      <c r="AF80" s="105">
        <v>71.43</v>
      </c>
      <c r="AG80" s="104">
        <f t="shared" si="41"/>
        <v>857.1600000000001</v>
      </c>
      <c r="AH80" s="101">
        <f t="shared" si="45"/>
        <v>15567.119999999999</v>
      </c>
      <c r="AI80" s="77">
        <f t="shared" si="42"/>
        <v>1714.3200000000002</v>
      </c>
      <c r="AJ80" s="106">
        <f t="shared" si="43"/>
        <v>17281.44</v>
      </c>
    </row>
    <row r="81" spans="1:36" s="76" customFormat="1" ht="15" hidden="1">
      <c r="A81" s="111" t="s">
        <v>230</v>
      </c>
      <c r="B81" s="111" t="s">
        <v>243</v>
      </c>
      <c r="C81" s="117" t="s">
        <v>246</v>
      </c>
      <c r="D81" s="76">
        <v>1.5</v>
      </c>
      <c r="E81" s="77"/>
      <c r="F81" s="77"/>
      <c r="G81" s="100"/>
      <c r="H81" s="77"/>
      <c r="I81" s="77"/>
      <c r="J81" s="113"/>
      <c r="K81" s="77"/>
      <c r="L81" s="77"/>
      <c r="M81" s="101"/>
      <c r="N81" s="101"/>
      <c r="O81" s="101"/>
      <c r="S81" s="102">
        <v>0.09</v>
      </c>
      <c r="T81" s="101">
        <v>766.1</v>
      </c>
      <c r="U81" s="101">
        <f t="shared" si="35"/>
        <v>9193.2</v>
      </c>
      <c r="V81" s="76">
        <v>71.43</v>
      </c>
      <c r="W81" s="78">
        <f t="shared" si="36"/>
        <v>857.1600000000001</v>
      </c>
      <c r="X81" s="101">
        <f t="shared" si="37"/>
        <v>18386.4</v>
      </c>
      <c r="Y81" s="101">
        <f t="shared" si="38"/>
        <v>1714.3200000000002</v>
      </c>
      <c r="Z81" s="101">
        <f t="shared" si="39"/>
        <v>20100.72</v>
      </c>
      <c r="AC81" s="107">
        <v>0</v>
      </c>
      <c r="AD81" s="101">
        <f t="shared" si="40"/>
        <v>766.1</v>
      </c>
      <c r="AE81" s="104">
        <f t="shared" si="44"/>
        <v>9193.2</v>
      </c>
      <c r="AF81" s="105">
        <v>71.43</v>
      </c>
      <c r="AG81" s="104">
        <f t="shared" si="41"/>
        <v>857.1600000000001</v>
      </c>
      <c r="AH81" s="101">
        <f t="shared" si="45"/>
        <v>18386.4</v>
      </c>
      <c r="AI81" s="77">
        <f t="shared" si="42"/>
        <v>1714.3200000000002</v>
      </c>
      <c r="AJ81" s="106">
        <f t="shared" si="43"/>
        <v>20100.72</v>
      </c>
    </row>
    <row r="82" spans="1:36" s="76" customFormat="1" ht="15" hidden="1">
      <c r="A82" s="111" t="s">
        <v>230</v>
      </c>
      <c r="B82" s="111" t="s">
        <v>243</v>
      </c>
      <c r="C82" s="117" t="s">
        <v>247</v>
      </c>
      <c r="D82" s="76">
        <v>2</v>
      </c>
      <c r="E82" s="77"/>
      <c r="F82" s="77"/>
      <c r="G82" s="100"/>
      <c r="H82" s="77"/>
      <c r="I82" s="77"/>
      <c r="J82" s="113"/>
      <c r="K82" s="77"/>
      <c r="L82" s="77"/>
      <c r="M82" s="101"/>
      <c r="N82" s="101"/>
      <c r="O82" s="101"/>
      <c r="S82" s="102">
        <v>0.09</v>
      </c>
      <c r="T82" s="101">
        <v>1021.47</v>
      </c>
      <c r="U82" s="101">
        <f t="shared" si="35"/>
        <v>12257.64</v>
      </c>
      <c r="V82" s="76">
        <v>71.43</v>
      </c>
      <c r="W82" s="78">
        <f t="shared" si="36"/>
        <v>857.1600000000001</v>
      </c>
      <c r="X82" s="101">
        <f t="shared" si="37"/>
        <v>24515.28</v>
      </c>
      <c r="Y82" s="101">
        <f t="shared" si="38"/>
        <v>1714.3200000000002</v>
      </c>
      <c r="Z82" s="101">
        <f t="shared" si="39"/>
        <v>26229.6</v>
      </c>
      <c r="AC82" s="107">
        <v>0</v>
      </c>
      <c r="AD82" s="101">
        <f t="shared" si="40"/>
        <v>1021.47</v>
      </c>
      <c r="AE82" s="104">
        <f t="shared" si="44"/>
        <v>12257.64</v>
      </c>
      <c r="AF82" s="105">
        <v>71.43</v>
      </c>
      <c r="AG82" s="104">
        <f t="shared" si="41"/>
        <v>857.1600000000001</v>
      </c>
      <c r="AH82" s="101">
        <f t="shared" si="45"/>
        <v>24515.28</v>
      </c>
      <c r="AI82" s="77">
        <f t="shared" si="42"/>
        <v>1714.3200000000002</v>
      </c>
      <c r="AJ82" s="106">
        <f t="shared" si="43"/>
        <v>26229.6</v>
      </c>
    </row>
    <row r="83" spans="1:36" s="76" customFormat="1" ht="15" hidden="1">
      <c r="A83" s="111" t="s">
        <v>230</v>
      </c>
      <c r="B83" s="111" t="s">
        <v>248</v>
      </c>
      <c r="C83" s="117" t="s">
        <v>249</v>
      </c>
      <c r="D83" s="76">
        <v>1</v>
      </c>
      <c r="E83" s="77"/>
      <c r="F83" s="77"/>
      <c r="G83" s="100"/>
      <c r="H83" s="77"/>
      <c r="I83" s="77"/>
      <c r="J83" s="113"/>
      <c r="K83" s="77"/>
      <c r="L83" s="77"/>
      <c r="M83" s="101"/>
      <c r="N83" s="101"/>
      <c r="O83" s="101"/>
      <c r="S83" s="102">
        <v>0.09</v>
      </c>
      <c r="T83" s="101">
        <v>510.73</v>
      </c>
      <c r="U83" s="101">
        <f t="shared" si="35"/>
        <v>6128.76</v>
      </c>
      <c r="V83" s="76">
        <v>71.43</v>
      </c>
      <c r="W83" s="78">
        <f t="shared" si="36"/>
        <v>857.1600000000001</v>
      </c>
      <c r="X83" s="101">
        <f t="shared" si="37"/>
        <v>12257.52</v>
      </c>
      <c r="Y83" s="101">
        <f t="shared" si="38"/>
        <v>1714.3200000000002</v>
      </c>
      <c r="Z83" s="101">
        <f t="shared" si="39"/>
        <v>13971.84</v>
      </c>
      <c r="AC83" s="107">
        <v>0</v>
      </c>
      <c r="AD83" s="101">
        <f t="shared" si="40"/>
        <v>510.73</v>
      </c>
      <c r="AE83" s="104">
        <f t="shared" si="44"/>
        <v>6128.76</v>
      </c>
      <c r="AF83" s="105">
        <v>71.43</v>
      </c>
      <c r="AG83" s="104">
        <f t="shared" si="41"/>
        <v>857.1600000000001</v>
      </c>
      <c r="AH83" s="101">
        <f t="shared" si="45"/>
        <v>12257.52</v>
      </c>
      <c r="AI83" s="77">
        <f t="shared" si="42"/>
        <v>1714.3200000000002</v>
      </c>
      <c r="AJ83" s="106">
        <f t="shared" si="43"/>
        <v>13971.84</v>
      </c>
    </row>
    <row r="84" spans="1:36" s="76" customFormat="1" ht="15" hidden="1">
      <c r="A84" s="111" t="s">
        <v>230</v>
      </c>
      <c r="B84" s="111" t="s">
        <v>248</v>
      </c>
      <c r="C84" s="117" t="s">
        <v>250</v>
      </c>
      <c r="D84" s="76">
        <v>1.27</v>
      </c>
      <c r="E84" s="77"/>
      <c r="F84" s="77"/>
      <c r="G84" s="100"/>
      <c r="H84" s="77"/>
      <c r="I84" s="77"/>
      <c r="J84" s="113"/>
      <c r="K84" s="77"/>
      <c r="L84" s="77"/>
      <c r="M84" s="101"/>
      <c r="N84" s="101"/>
      <c r="O84" s="101"/>
      <c r="S84" s="102">
        <v>0.09</v>
      </c>
      <c r="T84" s="101">
        <v>648.63</v>
      </c>
      <c r="U84" s="101">
        <f t="shared" si="35"/>
        <v>7783.5599999999995</v>
      </c>
      <c r="V84" s="76">
        <v>71.43</v>
      </c>
      <c r="W84" s="78">
        <f t="shared" si="36"/>
        <v>857.1600000000001</v>
      </c>
      <c r="X84" s="101">
        <f t="shared" si="37"/>
        <v>15567.119999999999</v>
      </c>
      <c r="Y84" s="101">
        <f t="shared" si="38"/>
        <v>1714.3200000000002</v>
      </c>
      <c r="Z84" s="101">
        <f t="shared" si="39"/>
        <v>17281.44</v>
      </c>
      <c r="AC84" s="107">
        <v>0</v>
      </c>
      <c r="AD84" s="101">
        <f t="shared" si="40"/>
        <v>648.63</v>
      </c>
      <c r="AE84" s="104">
        <f t="shared" si="44"/>
        <v>7783.5599999999995</v>
      </c>
      <c r="AF84" s="105">
        <v>71.43</v>
      </c>
      <c r="AG84" s="104">
        <f t="shared" si="41"/>
        <v>857.1600000000001</v>
      </c>
      <c r="AH84" s="101">
        <f t="shared" si="45"/>
        <v>15567.119999999999</v>
      </c>
      <c r="AI84" s="77">
        <f t="shared" si="42"/>
        <v>1714.3200000000002</v>
      </c>
      <c r="AJ84" s="106">
        <f t="shared" si="43"/>
        <v>17281.44</v>
      </c>
    </row>
    <row r="85" spans="1:36" s="76" customFormat="1" ht="15" hidden="1">
      <c r="A85" s="111" t="s">
        <v>230</v>
      </c>
      <c r="B85" s="111" t="s">
        <v>248</v>
      </c>
      <c r="C85" s="117" t="s">
        <v>251</v>
      </c>
      <c r="D85" s="76">
        <v>1.5</v>
      </c>
      <c r="E85" s="77"/>
      <c r="F85" s="77"/>
      <c r="G85" s="100"/>
      <c r="H85" s="77"/>
      <c r="I85" s="77"/>
      <c r="J85" s="113"/>
      <c r="K85" s="77"/>
      <c r="L85" s="77"/>
      <c r="M85" s="101"/>
      <c r="N85" s="101"/>
      <c r="O85" s="101"/>
      <c r="S85" s="102">
        <v>0.09</v>
      </c>
      <c r="T85" s="101">
        <v>766.1</v>
      </c>
      <c r="U85" s="101">
        <f t="shared" si="35"/>
        <v>9193.2</v>
      </c>
      <c r="V85" s="76">
        <v>71.43</v>
      </c>
      <c r="W85" s="78">
        <f t="shared" si="36"/>
        <v>857.1600000000001</v>
      </c>
      <c r="X85" s="101">
        <f t="shared" si="37"/>
        <v>18386.4</v>
      </c>
      <c r="Y85" s="101">
        <f t="shared" si="38"/>
        <v>1714.3200000000002</v>
      </c>
      <c r="Z85" s="101">
        <f t="shared" si="39"/>
        <v>20100.72</v>
      </c>
      <c r="AC85" s="107">
        <v>0</v>
      </c>
      <c r="AD85" s="101">
        <f t="shared" si="40"/>
        <v>766.1</v>
      </c>
      <c r="AE85" s="104">
        <f t="shared" si="44"/>
        <v>9193.2</v>
      </c>
      <c r="AF85" s="105">
        <v>71.43</v>
      </c>
      <c r="AG85" s="104">
        <f t="shared" si="41"/>
        <v>857.1600000000001</v>
      </c>
      <c r="AH85" s="101">
        <f t="shared" si="45"/>
        <v>18386.4</v>
      </c>
      <c r="AI85" s="77">
        <f t="shared" si="42"/>
        <v>1714.3200000000002</v>
      </c>
      <c r="AJ85" s="106">
        <f t="shared" si="43"/>
        <v>20100.72</v>
      </c>
    </row>
    <row r="86" spans="1:36" s="76" customFormat="1" ht="15" hidden="1">
      <c r="A86" s="111" t="s">
        <v>230</v>
      </c>
      <c r="B86" s="111" t="s">
        <v>248</v>
      </c>
      <c r="C86" s="117" t="s">
        <v>252</v>
      </c>
      <c r="D86" s="76">
        <v>2</v>
      </c>
      <c r="E86" s="77"/>
      <c r="F86" s="77"/>
      <c r="G86" s="100"/>
      <c r="H86" s="77"/>
      <c r="I86" s="77"/>
      <c r="J86" s="113"/>
      <c r="K86" s="77"/>
      <c r="L86" s="77"/>
      <c r="M86" s="101"/>
      <c r="N86" s="101"/>
      <c r="O86" s="101"/>
      <c r="S86" s="102">
        <v>0.09</v>
      </c>
      <c r="T86" s="101">
        <v>1021.47</v>
      </c>
      <c r="U86" s="101">
        <f t="shared" si="35"/>
        <v>12257.64</v>
      </c>
      <c r="V86" s="76">
        <v>71.43</v>
      </c>
      <c r="W86" s="78">
        <f t="shared" si="36"/>
        <v>857.1600000000001</v>
      </c>
      <c r="X86" s="101">
        <f t="shared" si="37"/>
        <v>24515.28</v>
      </c>
      <c r="Y86" s="101">
        <f t="shared" si="38"/>
        <v>1714.3200000000002</v>
      </c>
      <c r="Z86" s="101">
        <f t="shared" si="39"/>
        <v>26229.6</v>
      </c>
      <c r="AC86" s="107">
        <v>0</v>
      </c>
      <c r="AD86" s="101">
        <f t="shared" si="40"/>
        <v>1021.47</v>
      </c>
      <c r="AE86" s="104">
        <f t="shared" si="44"/>
        <v>12257.64</v>
      </c>
      <c r="AF86" s="105">
        <v>71.43</v>
      </c>
      <c r="AG86" s="104">
        <f t="shared" si="41"/>
        <v>857.1600000000001</v>
      </c>
      <c r="AH86" s="101">
        <f t="shared" si="45"/>
        <v>24515.28</v>
      </c>
      <c r="AI86" s="77">
        <f t="shared" si="42"/>
        <v>1714.3200000000002</v>
      </c>
      <c r="AJ86" s="106">
        <f t="shared" si="43"/>
        <v>26229.6</v>
      </c>
    </row>
    <row r="87" spans="1:36" s="76" customFormat="1" ht="15" hidden="1">
      <c r="A87" s="111" t="s">
        <v>230</v>
      </c>
      <c r="B87" s="111" t="s">
        <v>253</v>
      </c>
      <c r="C87" s="116" t="s">
        <v>254</v>
      </c>
      <c r="D87" s="76">
        <v>1</v>
      </c>
      <c r="E87" s="77">
        <v>438.90000000000003</v>
      </c>
      <c r="F87" s="77"/>
      <c r="G87" s="100">
        <v>0.05</v>
      </c>
      <c r="H87" s="77">
        <f aca="true" t="shared" si="46" ref="H87:H112">(1+G87)*E87</f>
        <v>460.845</v>
      </c>
      <c r="I87" s="77">
        <v>460.85</v>
      </c>
      <c r="J87" s="113">
        <f aca="true" t="shared" si="47" ref="J87:J106">I87*12</f>
        <v>5530.200000000001</v>
      </c>
      <c r="K87" s="77">
        <v>72.35</v>
      </c>
      <c r="L87" s="77">
        <f aca="true" t="shared" si="48" ref="L87:L109">K87*12</f>
        <v>868.1999999999999</v>
      </c>
      <c r="M87" s="101">
        <f aca="true" t="shared" si="49" ref="M87:M106">J87*2</f>
        <v>11060.400000000001</v>
      </c>
      <c r="N87" s="101">
        <f aca="true" t="shared" si="50" ref="N87:N109">L87*2</f>
        <v>1736.3999999999999</v>
      </c>
      <c r="O87" s="101">
        <f aca="true" t="shared" si="51" ref="O87:O106">M87+N87</f>
        <v>12796.800000000001</v>
      </c>
      <c r="S87" s="102">
        <v>0.04</v>
      </c>
      <c r="T87" s="101">
        <v>479.28</v>
      </c>
      <c r="U87" s="101">
        <f t="shared" si="35"/>
        <v>5751.36</v>
      </c>
      <c r="V87" s="76">
        <v>71.43</v>
      </c>
      <c r="W87" s="78">
        <f t="shared" si="36"/>
        <v>857.1600000000001</v>
      </c>
      <c r="X87" s="101">
        <f t="shared" si="37"/>
        <v>11502.72</v>
      </c>
      <c r="Y87" s="101">
        <f t="shared" si="38"/>
        <v>1714.3200000000002</v>
      </c>
      <c r="Z87" s="101">
        <f t="shared" si="39"/>
        <v>13217.039999999999</v>
      </c>
      <c r="AC87" s="107">
        <v>0.04</v>
      </c>
      <c r="AD87" s="101">
        <f t="shared" si="40"/>
        <v>498.4512</v>
      </c>
      <c r="AE87" s="104">
        <f t="shared" si="44"/>
        <v>5981.4144</v>
      </c>
      <c r="AF87" s="105">
        <v>71.43</v>
      </c>
      <c r="AG87" s="104">
        <f t="shared" si="41"/>
        <v>857.1600000000001</v>
      </c>
      <c r="AH87" s="101">
        <f t="shared" si="45"/>
        <v>11962.8288</v>
      </c>
      <c r="AI87" s="77">
        <f t="shared" si="42"/>
        <v>1714.3200000000002</v>
      </c>
      <c r="AJ87" s="106">
        <f t="shared" si="43"/>
        <v>13677.148799999999</v>
      </c>
    </row>
    <row r="88" spans="1:36" s="76" customFormat="1" ht="15" hidden="1">
      <c r="A88" s="111" t="s">
        <v>230</v>
      </c>
      <c r="B88" s="111" t="s">
        <v>253</v>
      </c>
      <c r="C88" s="116" t="s">
        <v>255</v>
      </c>
      <c r="D88" s="76">
        <v>1.27</v>
      </c>
      <c r="E88" s="77">
        <v>557.403</v>
      </c>
      <c r="F88" s="77"/>
      <c r="G88" s="100">
        <v>0.05</v>
      </c>
      <c r="H88" s="77">
        <f t="shared" si="46"/>
        <v>585.2731500000001</v>
      </c>
      <c r="I88" s="77">
        <v>585.27</v>
      </c>
      <c r="J88" s="113">
        <f t="shared" si="47"/>
        <v>7023.24</v>
      </c>
      <c r="K88" s="77">
        <v>72.35</v>
      </c>
      <c r="L88" s="77">
        <f t="shared" si="48"/>
        <v>868.1999999999999</v>
      </c>
      <c r="M88" s="101">
        <f t="shared" si="49"/>
        <v>14046.48</v>
      </c>
      <c r="N88" s="101">
        <f t="shared" si="50"/>
        <v>1736.3999999999999</v>
      </c>
      <c r="O88" s="101">
        <f t="shared" si="51"/>
        <v>15782.88</v>
      </c>
      <c r="S88" s="102">
        <v>0.04</v>
      </c>
      <c r="T88" s="101">
        <v>608.68</v>
      </c>
      <c r="U88" s="101">
        <f t="shared" si="35"/>
        <v>7304.16</v>
      </c>
      <c r="V88" s="76">
        <v>71.43</v>
      </c>
      <c r="W88" s="78">
        <f t="shared" si="36"/>
        <v>857.1600000000001</v>
      </c>
      <c r="X88" s="101">
        <f t="shared" si="37"/>
        <v>14608.32</v>
      </c>
      <c r="Y88" s="101">
        <f t="shared" si="38"/>
        <v>1714.3200000000002</v>
      </c>
      <c r="Z88" s="101">
        <f t="shared" si="39"/>
        <v>16322.64</v>
      </c>
      <c r="AC88" s="107">
        <v>0.04</v>
      </c>
      <c r="AD88" s="101">
        <f t="shared" si="40"/>
        <v>633.0272</v>
      </c>
      <c r="AE88" s="104">
        <f t="shared" si="44"/>
        <v>7596.3264</v>
      </c>
      <c r="AF88" s="105">
        <v>71.43</v>
      </c>
      <c r="AG88" s="104">
        <f t="shared" si="41"/>
        <v>857.1600000000001</v>
      </c>
      <c r="AH88" s="101">
        <f t="shared" si="45"/>
        <v>15192.6528</v>
      </c>
      <c r="AI88" s="77">
        <f t="shared" si="42"/>
        <v>1714.3200000000002</v>
      </c>
      <c r="AJ88" s="106">
        <f t="shared" si="43"/>
        <v>16906.9728</v>
      </c>
    </row>
    <row r="89" spans="1:36" s="76" customFormat="1" ht="15" hidden="1">
      <c r="A89" s="111" t="s">
        <v>230</v>
      </c>
      <c r="B89" s="111" t="s">
        <v>253</v>
      </c>
      <c r="C89" s="116" t="s">
        <v>256</v>
      </c>
      <c r="D89" s="76">
        <v>1.5</v>
      </c>
      <c r="E89" s="77">
        <v>658.35</v>
      </c>
      <c r="F89" s="77"/>
      <c r="G89" s="100">
        <v>0.05</v>
      </c>
      <c r="H89" s="77">
        <f t="shared" si="46"/>
        <v>691.2675</v>
      </c>
      <c r="I89" s="77">
        <v>691.27</v>
      </c>
      <c r="J89" s="113">
        <f t="shared" si="47"/>
        <v>8295.24</v>
      </c>
      <c r="K89" s="77">
        <v>72.35</v>
      </c>
      <c r="L89" s="77">
        <f t="shared" si="48"/>
        <v>868.1999999999999</v>
      </c>
      <c r="M89" s="101">
        <f t="shared" si="49"/>
        <v>16590.48</v>
      </c>
      <c r="N89" s="101">
        <f t="shared" si="50"/>
        <v>1736.3999999999999</v>
      </c>
      <c r="O89" s="101">
        <f t="shared" si="51"/>
        <v>18326.88</v>
      </c>
      <c r="S89" s="102">
        <v>0.04</v>
      </c>
      <c r="T89" s="101">
        <v>718.92</v>
      </c>
      <c r="U89" s="101">
        <f t="shared" si="35"/>
        <v>8627.039999999999</v>
      </c>
      <c r="V89" s="76">
        <v>71.43</v>
      </c>
      <c r="W89" s="78">
        <f t="shared" si="36"/>
        <v>857.1600000000001</v>
      </c>
      <c r="X89" s="101">
        <f t="shared" si="37"/>
        <v>17254.079999999998</v>
      </c>
      <c r="Y89" s="101">
        <f t="shared" si="38"/>
        <v>1714.3200000000002</v>
      </c>
      <c r="Z89" s="101">
        <f t="shared" si="39"/>
        <v>18968.399999999998</v>
      </c>
      <c r="AC89" s="107">
        <v>0.04</v>
      </c>
      <c r="AD89" s="101">
        <f t="shared" si="40"/>
        <v>747.6768</v>
      </c>
      <c r="AE89" s="104">
        <f t="shared" si="44"/>
        <v>8972.121599999999</v>
      </c>
      <c r="AF89" s="105">
        <v>71.43</v>
      </c>
      <c r="AG89" s="104">
        <f t="shared" si="41"/>
        <v>857.1600000000001</v>
      </c>
      <c r="AH89" s="101">
        <f t="shared" si="45"/>
        <v>17944.243199999997</v>
      </c>
      <c r="AI89" s="77">
        <f t="shared" si="42"/>
        <v>1714.3200000000002</v>
      </c>
      <c r="AJ89" s="106">
        <f t="shared" si="43"/>
        <v>19658.563199999997</v>
      </c>
    </row>
    <row r="90" spans="1:36" s="76" customFormat="1" ht="15" hidden="1">
      <c r="A90" s="111" t="s">
        <v>230</v>
      </c>
      <c r="B90" s="111" t="s">
        <v>253</v>
      </c>
      <c r="C90" s="116" t="s">
        <v>257</v>
      </c>
      <c r="D90" s="76">
        <v>2</v>
      </c>
      <c r="E90" s="77">
        <v>877.8000000000001</v>
      </c>
      <c r="F90" s="77"/>
      <c r="G90" s="100">
        <v>0.05</v>
      </c>
      <c r="H90" s="77">
        <f t="shared" si="46"/>
        <v>921.69</v>
      </c>
      <c r="I90" s="77">
        <v>921.69</v>
      </c>
      <c r="J90" s="113">
        <f t="shared" si="47"/>
        <v>11060.28</v>
      </c>
      <c r="K90" s="77">
        <v>72.35</v>
      </c>
      <c r="L90" s="77">
        <f t="shared" si="48"/>
        <v>868.1999999999999</v>
      </c>
      <c r="M90" s="101">
        <f t="shared" si="49"/>
        <v>22120.56</v>
      </c>
      <c r="N90" s="101">
        <f t="shared" si="50"/>
        <v>1736.3999999999999</v>
      </c>
      <c r="O90" s="101">
        <f t="shared" si="51"/>
        <v>23856.960000000003</v>
      </c>
      <c r="S90" s="102">
        <v>0.04</v>
      </c>
      <c r="T90" s="101">
        <v>958.56</v>
      </c>
      <c r="U90" s="101">
        <f t="shared" si="35"/>
        <v>11502.72</v>
      </c>
      <c r="V90" s="76">
        <v>71.43</v>
      </c>
      <c r="W90" s="78">
        <f t="shared" si="36"/>
        <v>857.1600000000001</v>
      </c>
      <c r="X90" s="101">
        <f t="shared" si="37"/>
        <v>23005.44</v>
      </c>
      <c r="Y90" s="101">
        <f t="shared" si="38"/>
        <v>1714.3200000000002</v>
      </c>
      <c r="Z90" s="101">
        <f t="shared" si="39"/>
        <v>24719.76</v>
      </c>
      <c r="AC90" s="107">
        <v>0.04</v>
      </c>
      <c r="AD90" s="101">
        <f t="shared" si="40"/>
        <v>996.9024</v>
      </c>
      <c r="AE90" s="104">
        <f t="shared" si="44"/>
        <v>11962.8288</v>
      </c>
      <c r="AF90" s="105">
        <v>71.43</v>
      </c>
      <c r="AG90" s="104">
        <f t="shared" si="41"/>
        <v>857.1600000000001</v>
      </c>
      <c r="AH90" s="101">
        <f t="shared" si="45"/>
        <v>23925.6576</v>
      </c>
      <c r="AI90" s="77">
        <f t="shared" si="42"/>
        <v>1714.3200000000002</v>
      </c>
      <c r="AJ90" s="106">
        <f t="shared" si="43"/>
        <v>25639.9776</v>
      </c>
    </row>
    <row r="91" spans="1:36" s="76" customFormat="1" ht="15" hidden="1">
      <c r="A91" s="111" t="s">
        <v>230</v>
      </c>
      <c r="B91" s="111" t="s">
        <v>258</v>
      </c>
      <c r="C91" s="117" t="s">
        <v>259</v>
      </c>
      <c r="D91" s="76">
        <v>1</v>
      </c>
      <c r="E91" s="77">
        <v>799.33</v>
      </c>
      <c r="F91" s="77"/>
      <c r="G91" s="100">
        <v>0.07</v>
      </c>
      <c r="H91" s="77">
        <f t="shared" si="46"/>
        <v>855.2831000000001</v>
      </c>
      <c r="I91" s="77">
        <v>855.28</v>
      </c>
      <c r="J91" s="113">
        <f t="shared" si="47"/>
        <v>10263.36</v>
      </c>
      <c r="K91" s="77">
        <v>72.35</v>
      </c>
      <c r="L91" s="77">
        <f t="shared" si="48"/>
        <v>868.1999999999999</v>
      </c>
      <c r="M91" s="101">
        <f t="shared" si="49"/>
        <v>20526.72</v>
      </c>
      <c r="N91" s="101">
        <f t="shared" si="50"/>
        <v>1736.3999999999999</v>
      </c>
      <c r="O91" s="101">
        <f t="shared" si="51"/>
        <v>22263.120000000003</v>
      </c>
      <c r="Q91" s="101">
        <f>I91*33</f>
        <v>28224.239999999998</v>
      </c>
      <c r="R91" s="101"/>
      <c r="S91" s="102">
        <v>0.04</v>
      </c>
      <c r="T91" s="101">
        <v>889.49</v>
      </c>
      <c r="U91" s="101">
        <f t="shared" si="35"/>
        <v>10673.880000000001</v>
      </c>
      <c r="V91" s="76">
        <v>71.43</v>
      </c>
      <c r="W91" s="78">
        <f t="shared" si="36"/>
        <v>857.1600000000001</v>
      </c>
      <c r="X91" s="101">
        <f t="shared" si="37"/>
        <v>21347.760000000002</v>
      </c>
      <c r="Y91" s="101">
        <f t="shared" si="38"/>
        <v>1714.3200000000002</v>
      </c>
      <c r="Z91" s="101">
        <f t="shared" si="39"/>
        <v>23062.08</v>
      </c>
      <c r="AC91" s="107">
        <v>0.04</v>
      </c>
      <c r="AD91" s="101">
        <f t="shared" si="40"/>
        <v>925.0696</v>
      </c>
      <c r="AE91" s="104">
        <f t="shared" si="44"/>
        <v>11100.835200000001</v>
      </c>
      <c r="AF91" s="105">
        <v>71.43</v>
      </c>
      <c r="AG91" s="104">
        <f t="shared" si="41"/>
        <v>857.1600000000001</v>
      </c>
      <c r="AH91" s="101">
        <f t="shared" si="45"/>
        <v>22201.670400000003</v>
      </c>
      <c r="AI91" s="77">
        <f t="shared" si="42"/>
        <v>1714.3200000000002</v>
      </c>
      <c r="AJ91" s="106">
        <f t="shared" si="43"/>
        <v>23915.990400000002</v>
      </c>
    </row>
    <row r="92" spans="1:36" s="76" customFormat="1" ht="15" hidden="1">
      <c r="A92" s="111" t="s">
        <v>230</v>
      </c>
      <c r="B92" s="111" t="s">
        <v>258</v>
      </c>
      <c r="C92" s="117" t="s">
        <v>260</v>
      </c>
      <c r="D92" s="76">
        <v>1.27</v>
      </c>
      <c r="E92" s="77">
        <v>1015.1491</v>
      </c>
      <c r="F92" s="77"/>
      <c r="G92" s="100">
        <v>0.07</v>
      </c>
      <c r="H92" s="77">
        <f t="shared" si="46"/>
        <v>1086.209537</v>
      </c>
      <c r="I92" s="77">
        <v>1086.21</v>
      </c>
      <c r="J92" s="113">
        <f t="shared" si="47"/>
        <v>13034.52</v>
      </c>
      <c r="K92" s="77">
        <v>72.35</v>
      </c>
      <c r="L92" s="77">
        <f t="shared" si="48"/>
        <v>868.1999999999999</v>
      </c>
      <c r="M92" s="101">
        <f t="shared" si="49"/>
        <v>26069.04</v>
      </c>
      <c r="N92" s="101">
        <f t="shared" si="50"/>
        <v>1736.3999999999999</v>
      </c>
      <c r="O92" s="101">
        <f t="shared" si="51"/>
        <v>27805.440000000002</v>
      </c>
      <c r="Q92" s="101">
        <f>I92*33</f>
        <v>35844.93</v>
      </c>
      <c r="R92" s="101"/>
      <c r="S92" s="102">
        <v>0.04</v>
      </c>
      <c r="T92" s="101">
        <v>1129.66</v>
      </c>
      <c r="U92" s="101">
        <f t="shared" si="35"/>
        <v>13555.920000000002</v>
      </c>
      <c r="V92" s="76">
        <v>71.43</v>
      </c>
      <c r="W92" s="78">
        <f t="shared" si="36"/>
        <v>857.1600000000001</v>
      </c>
      <c r="X92" s="101">
        <f t="shared" si="37"/>
        <v>27111.840000000004</v>
      </c>
      <c r="Y92" s="101">
        <f t="shared" si="38"/>
        <v>1714.3200000000002</v>
      </c>
      <c r="Z92" s="101">
        <f t="shared" si="39"/>
        <v>28826.160000000003</v>
      </c>
      <c r="AC92" s="107">
        <v>0.04</v>
      </c>
      <c r="AD92" s="101">
        <f t="shared" si="40"/>
        <v>1174.8464000000001</v>
      </c>
      <c r="AE92" s="104">
        <f t="shared" si="44"/>
        <v>14098.1568</v>
      </c>
      <c r="AF92" s="105">
        <v>71.43</v>
      </c>
      <c r="AG92" s="104">
        <f t="shared" si="41"/>
        <v>857.1600000000001</v>
      </c>
      <c r="AH92" s="101">
        <f t="shared" si="45"/>
        <v>28196.3136</v>
      </c>
      <c r="AI92" s="77">
        <f t="shared" si="42"/>
        <v>1714.3200000000002</v>
      </c>
      <c r="AJ92" s="106">
        <f t="shared" si="43"/>
        <v>29910.6336</v>
      </c>
    </row>
    <row r="93" spans="1:36" s="76" customFormat="1" ht="15" hidden="1">
      <c r="A93" s="111" t="s">
        <v>230</v>
      </c>
      <c r="B93" s="111" t="s">
        <v>258</v>
      </c>
      <c r="C93" s="117" t="s">
        <v>261</v>
      </c>
      <c r="D93" s="76">
        <v>1.5</v>
      </c>
      <c r="E93" s="77">
        <v>1198.9950000000001</v>
      </c>
      <c r="F93" s="77"/>
      <c r="G93" s="100">
        <v>0.07</v>
      </c>
      <c r="H93" s="77">
        <f t="shared" si="46"/>
        <v>1282.9246500000002</v>
      </c>
      <c r="I93" s="77">
        <v>1282.92</v>
      </c>
      <c r="J93" s="113">
        <f t="shared" si="47"/>
        <v>15395.04</v>
      </c>
      <c r="K93" s="77">
        <v>72.35</v>
      </c>
      <c r="L93" s="77">
        <f t="shared" si="48"/>
        <v>868.1999999999999</v>
      </c>
      <c r="M93" s="101">
        <f t="shared" si="49"/>
        <v>30790.08</v>
      </c>
      <c r="N93" s="101">
        <f t="shared" si="50"/>
        <v>1736.3999999999999</v>
      </c>
      <c r="O93" s="101">
        <f t="shared" si="51"/>
        <v>32526.480000000003</v>
      </c>
      <c r="Q93" s="101">
        <f>I93*33</f>
        <v>42336.36</v>
      </c>
      <c r="R93" s="101"/>
      <c r="S93" s="102">
        <v>0.04</v>
      </c>
      <c r="T93" s="101">
        <v>1334.24</v>
      </c>
      <c r="U93" s="101">
        <f t="shared" si="35"/>
        <v>16010.880000000001</v>
      </c>
      <c r="V93" s="76">
        <v>71.43</v>
      </c>
      <c r="W93" s="78">
        <f t="shared" si="36"/>
        <v>857.1600000000001</v>
      </c>
      <c r="X93" s="101">
        <f t="shared" si="37"/>
        <v>32021.760000000002</v>
      </c>
      <c r="Y93" s="101">
        <f t="shared" si="38"/>
        <v>1714.3200000000002</v>
      </c>
      <c r="Z93" s="101">
        <f t="shared" si="39"/>
        <v>33736.08</v>
      </c>
      <c r="AC93" s="107">
        <v>0.04</v>
      </c>
      <c r="AD93" s="101">
        <f t="shared" si="40"/>
        <v>1387.6096</v>
      </c>
      <c r="AE93" s="104">
        <f t="shared" si="44"/>
        <v>16651.3152</v>
      </c>
      <c r="AF93" s="105">
        <v>71.43</v>
      </c>
      <c r="AG93" s="104">
        <f t="shared" si="41"/>
        <v>857.1600000000001</v>
      </c>
      <c r="AH93" s="101">
        <f t="shared" si="45"/>
        <v>33302.6304</v>
      </c>
      <c r="AI93" s="77">
        <f t="shared" si="42"/>
        <v>1714.3200000000002</v>
      </c>
      <c r="AJ93" s="106">
        <f t="shared" si="43"/>
        <v>35016.9504</v>
      </c>
    </row>
    <row r="94" spans="1:36" s="76" customFormat="1" ht="15" hidden="1">
      <c r="A94" s="111" t="s">
        <v>230</v>
      </c>
      <c r="B94" s="111" t="s">
        <v>258</v>
      </c>
      <c r="C94" s="117" t="s">
        <v>262</v>
      </c>
      <c r="D94" s="76">
        <v>2</v>
      </c>
      <c r="E94" s="77">
        <v>1598.66</v>
      </c>
      <c r="F94" s="77"/>
      <c r="G94" s="100">
        <v>0.07</v>
      </c>
      <c r="H94" s="77">
        <f t="shared" si="46"/>
        <v>1710.5662000000002</v>
      </c>
      <c r="I94" s="77">
        <v>1710.57</v>
      </c>
      <c r="J94" s="113">
        <f t="shared" si="47"/>
        <v>20526.84</v>
      </c>
      <c r="K94" s="77">
        <v>72.35</v>
      </c>
      <c r="L94" s="77">
        <f t="shared" si="48"/>
        <v>868.1999999999999</v>
      </c>
      <c r="M94" s="101">
        <f t="shared" si="49"/>
        <v>41053.68</v>
      </c>
      <c r="N94" s="101">
        <f t="shared" si="50"/>
        <v>1736.3999999999999</v>
      </c>
      <c r="O94" s="101">
        <f t="shared" si="51"/>
        <v>42790.08</v>
      </c>
      <c r="Q94" s="101">
        <f>I94*33</f>
        <v>56448.81</v>
      </c>
      <c r="R94" s="101"/>
      <c r="S94" s="102">
        <v>0.04</v>
      </c>
      <c r="T94" s="101">
        <v>1778.99</v>
      </c>
      <c r="U94" s="101">
        <f t="shared" si="35"/>
        <v>21347.88</v>
      </c>
      <c r="V94" s="76">
        <v>71.43</v>
      </c>
      <c r="W94" s="78">
        <f t="shared" si="36"/>
        <v>857.1600000000001</v>
      </c>
      <c r="X94" s="101">
        <f t="shared" si="37"/>
        <v>42695.76</v>
      </c>
      <c r="Y94" s="101">
        <f t="shared" si="38"/>
        <v>1714.3200000000002</v>
      </c>
      <c r="Z94" s="101">
        <f t="shared" si="39"/>
        <v>44410.08</v>
      </c>
      <c r="AC94" s="107">
        <v>0.04</v>
      </c>
      <c r="AD94" s="101">
        <f t="shared" si="40"/>
        <v>1850.1496</v>
      </c>
      <c r="AE94" s="104">
        <f t="shared" si="44"/>
        <v>22201.7952</v>
      </c>
      <c r="AF94" s="105">
        <v>71.43</v>
      </c>
      <c r="AG94" s="104">
        <f t="shared" si="41"/>
        <v>857.1600000000001</v>
      </c>
      <c r="AH94" s="101">
        <f t="shared" si="45"/>
        <v>44403.5904</v>
      </c>
      <c r="AI94" s="77">
        <f t="shared" si="42"/>
        <v>1714.3200000000002</v>
      </c>
      <c r="AJ94" s="106">
        <f t="shared" si="43"/>
        <v>46117.9104</v>
      </c>
    </row>
    <row r="95" spans="1:36" s="76" customFormat="1" ht="15" hidden="1">
      <c r="A95" s="111" t="s">
        <v>230</v>
      </c>
      <c r="B95" s="111" t="s">
        <v>263</v>
      </c>
      <c r="C95" s="117" t="s">
        <v>187</v>
      </c>
      <c r="D95" s="76">
        <v>1</v>
      </c>
      <c r="E95" s="77">
        <v>446.25</v>
      </c>
      <c r="F95" s="77"/>
      <c r="G95" s="100">
        <v>0.05</v>
      </c>
      <c r="H95" s="77">
        <f t="shared" si="46"/>
        <v>468.5625</v>
      </c>
      <c r="I95" s="77">
        <v>468.56</v>
      </c>
      <c r="J95" s="113">
        <f t="shared" si="47"/>
        <v>5622.72</v>
      </c>
      <c r="K95" s="77">
        <v>72.35</v>
      </c>
      <c r="L95" s="77">
        <f t="shared" si="48"/>
        <v>868.1999999999999</v>
      </c>
      <c r="M95" s="101">
        <f t="shared" si="49"/>
        <v>11245.44</v>
      </c>
      <c r="N95" s="101">
        <f t="shared" si="50"/>
        <v>1736.3999999999999</v>
      </c>
      <c r="O95" s="101">
        <f t="shared" si="51"/>
        <v>12981.84</v>
      </c>
      <c r="S95" s="102">
        <v>0.04</v>
      </c>
      <c r="T95" s="101">
        <v>487.3</v>
      </c>
      <c r="U95" s="101">
        <f t="shared" si="35"/>
        <v>5847.6</v>
      </c>
      <c r="V95" s="76">
        <v>71.43</v>
      </c>
      <c r="W95" s="78">
        <f t="shared" si="36"/>
        <v>857.1600000000001</v>
      </c>
      <c r="X95" s="101">
        <f t="shared" si="37"/>
        <v>11695.2</v>
      </c>
      <c r="Y95" s="101">
        <f t="shared" si="38"/>
        <v>1714.3200000000002</v>
      </c>
      <c r="Z95" s="101">
        <f t="shared" si="39"/>
        <v>13409.52</v>
      </c>
      <c r="AC95" s="107">
        <v>0.04</v>
      </c>
      <c r="AD95" s="101">
        <f t="shared" si="40"/>
        <v>506.79200000000003</v>
      </c>
      <c r="AE95" s="104">
        <f t="shared" si="44"/>
        <v>6081.504000000001</v>
      </c>
      <c r="AF95" s="105">
        <v>71.43</v>
      </c>
      <c r="AG95" s="104">
        <f t="shared" si="41"/>
        <v>857.1600000000001</v>
      </c>
      <c r="AH95" s="101">
        <f t="shared" si="45"/>
        <v>12163.008000000002</v>
      </c>
      <c r="AI95" s="77">
        <f t="shared" si="42"/>
        <v>1714.3200000000002</v>
      </c>
      <c r="AJ95" s="106">
        <f t="shared" si="43"/>
        <v>13877.328000000001</v>
      </c>
    </row>
    <row r="96" spans="1:36" s="76" customFormat="1" ht="15" hidden="1">
      <c r="A96" s="111" t="s">
        <v>230</v>
      </c>
      <c r="B96" s="111" t="s">
        <v>263</v>
      </c>
      <c r="C96" s="117" t="s">
        <v>188</v>
      </c>
      <c r="D96" s="76">
        <v>1.27</v>
      </c>
      <c r="E96" s="77">
        <v>566.7375000000001</v>
      </c>
      <c r="F96" s="77"/>
      <c r="G96" s="100">
        <v>0.05</v>
      </c>
      <c r="H96" s="77">
        <f t="shared" si="46"/>
        <v>595.0743750000001</v>
      </c>
      <c r="I96" s="77">
        <v>595.07</v>
      </c>
      <c r="J96" s="113">
        <f t="shared" si="47"/>
        <v>7140.84</v>
      </c>
      <c r="K96" s="77">
        <v>72.35</v>
      </c>
      <c r="L96" s="77">
        <f t="shared" si="48"/>
        <v>868.1999999999999</v>
      </c>
      <c r="M96" s="101">
        <f t="shared" si="49"/>
        <v>14281.68</v>
      </c>
      <c r="N96" s="101">
        <f t="shared" si="50"/>
        <v>1736.3999999999999</v>
      </c>
      <c r="O96" s="101">
        <f t="shared" si="51"/>
        <v>16018.08</v>
      </c>
      <c r="S96" s="102">
        <v>0.04</v>
      </c>
      <c r="T96" s="101">
        <v>618.87</v>
      </c>
      <c r="U96" s="101">
        <f t="shared" si="35"/>
        <v>7426.4400000000005</v>
      </c>
      <c r="V96" s="76">
        <v>71.43</v>
      </c>
      <c r="W96" s="78">
        <f t="shared" si="36"/>
        <v>857.1600000000001</v>
      </c>
      <c r="X96" s="101">
        <f t="shared" si="37"/>
        <v>14852.880000000001</v>
      </c>
      <c r="Y96" s="101">
        <f t="shared" si="38"/>
        <v>1714.3200000000002</v>
      </c>
      <c r="Z96" s="101">
        <f t="shared" si="39"/>
        <v>16567.2</v>
      </c>
      <c r="AC96" s="107">
        <v>0.04</v>
      </c>
      <c r="AD96" s="101">
        <f t="shared" si="40"/>
        <v>643.6248</v>
      </c>
      <c r="AE96" s="104">
        <f t="shared" si="44"/>
        <v>7723.497600000001</v>
      </c>
      <c r="AF96" s="105">
        <v>71.43</v>
      </c>
      <c r="AG96" s="104">
        <f t="shared" si="41"/>
        <v>857.1600000000001</v>
      </c>
      <c r="AH96" s="101">
        <f t="shared" si="45"/>
        <v>15446.995200000001</v>
      </c>
      <c r="AI96" s="77">
        <f t="shared" si="42"/>
        <v>1714.3200000000002</v>
      </c>
      <c r="AJ96" s="106">
        <f t="shared" si="43"/>
        <v>17161.3152</v>
      </c>
    </row>
    <row r="97" spans="1:36" s="76" customFormat="1" ht="15" hidden="1">
      <c r="A97" s="111" t="s">
        <v>230</v>
      </c>
      <c r="B97" s="111" t="s">
        <v>263</v>
      </c>
      <c r="C97" s="117" t="s">
        <v>189</v>
      </c>
      <c r="D97" s="76">
        <v>1.5</v>
      </c>
      <c r="E97" s="77">
        <v>669.375</v>
      </c>
      <c r="F97" s="77"/>
      <c r="G97" s="100">
        <v>0.05</v>
      </c>
      <c r="H97" s="77">
        <f t="shared" si="46"/>
        <v>702.84375</v>
      </c>
      <c r="I97" s="77">
        <v>702.84</v>
      </c>
      <c r="J97" s="113">
        <f t="shared" si="47"/>
        <v>8434.08</v>
      </c>
      <c r="K97" s="77">
        <v>72.35</v>
      </c>
      <c r="L97" s="77">
        <f t="shared" si="48"/>
        <v>868.1999999999999</v>
      </c>
      <c r="M97" s="101">
        <f t="shared" si="49"/>
        <v>16868.16</v>
      </c>
      <c r="N97" s="101">
        <f t="shared" si="50"/>
        <v>1736.3999999999999</v>
      </c>
      <c r="O97" s="101">
        <f t="shared" si="51"/>
        <v>18604.56</v>
      </c>
      <c r="S97" s="102">
        <v>0.04</v>
      </c>
      <c r="T97" s="101">
        <v>730.95</v>
      </c>
      <c r="U97" s="101">
        <f t="shared" si="35"/>
        <v>8771.400000000001</v>
      </c>
      <c r="V97" s="76">
        <v>71.43</v>
      </c>
      <c r="W97" s="78">
        <f t="shared" si="36"/>
        <v>857.1600000000001</v>
      </c>
      <c r="X97" s="101">
        <f t="shared" si="37"/>
        <v>17542.800000000003</v>
      </c>
      <c r="Y97" s="101">
        <f t="shared" si="38"/>
        <v>1714.3200000000002</v>
      </c>
      <c r="Z97" s="101">
        <f t="shared" si="39"/>
        <v>19257.120000000003</v>
      </c>
      <c r="AC97" s="107">
        <v>0.04</v>
      </c>
      <c r="AD97" s="101">
        <f t="shared" si="40"/>
        <v>760.1880000000001</v>
      </c>
      <c r="AE97" s="104">
        <f t="shared" si="44"/>
        <v>9122.256000000001</v>
      </c>
      <c r="AF97" s="105">
        <v>71.43</v>
      </c>
      <c r="AG97" s="104">
        <f t="shared" si="41"/>
        <v>857.1600000000001</v>
      </c>
      <c r="AH97" s="101">
        <f t="shared" si="45"/>
        <v>18244.512000000002</v>
      </c>
      <c r="AI97" s="77">
        <f t="shared" si="42"/>
        <v>1714.3200000000002</v>
      </c>
      <c r="AJ97" s="106">
        <f t="shared" si="43"/>
        <v>19958.832000000002</v>
      </c>
    </row>
    <row r="98" spans="1:36" s="76" customFormat="1" ht="15" hidden="1">
      <c r="A98" s="111" t="s">
        <v>230</v>
      </c>
      <c r="B98" s="111" t="s">
        <v>263</v>
      </c>
      <c r="C98" s="117" t="s">
        <v>190</v>
      </c>
      <c r="D98" s="76">
        <v>2</v>
      </c>
      <c r="E98" s="77">
        <v>892.5</v>
      </c>
      <c r="F98" s="77"/>
      <c r="G98" s="100">
        <v>0.05</v>
      </c>
      <c r="H98" s="77">
        <f t="shared" si="46"/>
        <v>937.125</v>
      </c>
      <c r="I98" s="77">
        <v>937.13</v>
      </c>
      <c r="J98" s="113">
        <f t="shared" si="47"/>
        <v>11245.56</v>
      </c>
      <c r="K98" s="77">
        <v>72.35</v>
      </c>
      <c r="L98" s="77">
        <f t="shared" si="48"/>
        <v>868.1999999999999</v>
      </c>
      <c r="M98" s="101">
        <f t="shared" si="49"/>
        <v>22491.12</v>
      </c>
      <c r="N98" s="101">
        <f t="shared" si="50"/>
        <v>1736.3999999999999</v>
      </c>
      <c r="O98" s="101">
        <f t="shared" si="51"/>
        <v>24227.52</v>
      </c>
      <c r="S98" s="102">
        <v>0.04</v>
      </c>
      <c r="T98" s="101">
        <v>974.62</v>
      </c>
      <c r="U98" s="101">
        <f t="shared" si="35"/>
        <v>11695.44</v>
      </c>
      <c r="V98" s="76">
        <v>71.43</v>
      </c>
      <c r="W98" s="78">
        <f t="shared" si="36"/>
        <v>857.1600000000001</v>
      </c>
      <c r="X98" s="101">
        <f t="shared" si="37"/>
        <v>23390.88</v>
      </c>
      <c r="Y98" s="101">
        <f t="shared" si="38"/>
        <v>1714.3200000000002</v>
      </c>
      <c r="Z98" s="101">
        <f t="shared" si="39"/>
        <v>25105.2</v>
      </c>
      <c r="AC98" s="107">
        <v>0.04</v>
      </c>
      <c r="AD98" s="101">
        <f t="shared" si="40"/>
        <v>1013.6048</v>
      </c>
      <c r="AE98" s="104">
        <f t="shared" si="44"/>
        <v>12163.257599999999</v>
      </c>
      <c r="AF98" s="105">
        <v>71.43</v>
      </c>
      <c r="AG98" s="104">
        <f t="shared" si="41"/>
        <v>857.1600000000001</v>
      </c>
      <c r="AH98" s="101">
        <f t="shared" si="45"/>
        <v>24326.515199999998</v>
      </c>
      <c r="AI98" s="77">
        <f t="shared" si="42"/>
        <v>1714.3200000000002</v>
      </c>
      <c r="AJ98" s="106">
        <f t="shared" si="43"/>
        <v>26040.835199999998</v>
      </c>
    </row>
    <row r="99" spans="1:36" s="76" customFormat="1" ht="15" hidden="1">
      <c r="A99" s="111" t="s">
        <v>230</v>
      </c>
      <c r="B99" s="111" t="s">
        <v>264</v>
      </c>
      <c r="C99" s="111" t="s">
        <v>182</v>
      </c>
      <c r="D99" s="76">
        <v>1</v>
      </c>
      <c r="E99" s="77">
        <v>446.25</v>
      </c>
      <c r="F99" s="77"/>
      <c r="G99" s="100">
        <v>0.05</v>
      </c>
      <c r="H99" s="77">
        <f t="shared" si="46"/>
        <v>468.5625</v>
      </c>
      <c r="I99" s="77">
        <v>468.56</v>
      </c>
      <c r="J99" s="113">
        <f t="shared" si="47"/>
        <v>5622.72</v>
      </c>
      <c r="K99" s="77">
        <v>72.35</v>
      </c>
      <c r="L99" s="77">
        <f t="shared" si="48"/>
        <v>868.1999999999999</v>
      </c>
      <c r="M99" s="101">
        <f t="shared" si="49"/>
        <v>11245.44</v>
      </c>
      <c r="N99" s="101">
        <f t="shared" si="50"/>
        <v>1736.3999999999999</v>
      </c>
      <c r="O99" s="101">
        <f t="shared" si="51"/>
        <v>12981.84</v>
      </c>
      <c r="S99" s="102">
        <v>0.04</v>
      </c>
      <c r="T99" s="101">
        <v>487.3</v>
      </c>
      <c r="U99" s="101">
        <f t="shared" si="35"/>
        <v>5847.6</v>
      </c>
      <c r="V99" s="76">
        <v>71.43</v>
      </c>
      <c r="W99" s="78">
        <f t="shared" si="36"/>
        <v>857.1600000000001</v>
      </c>
      <c r="X99" s="101">
        <f t="shared" si="37"/>
        <v>11695.2</v>
      </c>
      <c r="Y99" s="101">
        <f t="shared" si="38"/>
        <v>1714.3200000000002</v>
      </c>
      <c r="Z99" s="101">
        <f t="shared" si="39"/>
        <v>13409.52</v>
      </c>
      <c r="AC99" s="107">
        <v>0.04</v>
      </c>
      <c r="AD99" s="101">
        <f t="shared" si="40"/>
        <v>506.79200000000003</v>
      </c>
      <c r="AE99" s="104">
        <f t="shared" si="44"/>
        <v>6081.504000000001</v>
      </c>
      <c r="AF99" s="105">
        <v>71.43</v>
      </c>
      <c r="AG99" s="104">
        <f t="shared" si="41"/>
        <v>857.1600000000001</v>
      </c>
      <c r="AH99" s="101">
        <f t="shared" si="45"/>
        <v>12163.008000000002</v>
      </c>
      <c r="AI99" s="77">
        <f t="shared" si="42"/>
        <v>1714.3200000000002</v>
      </c>
      <c r="AJ99" s="106">
        <f t="shared" si="43"/>
        <v>13877.328000000001</v>
      </c>
    </row>
    <row r="100" spans="1:36" s="76" customFormat="1" ht="15" hidden="1">
      <c r="A100" s="111" t="s">
        <v>230</v>
      </c>
      <c r="B100" s="111" t="s">
        <v>264</v>
      </c>
      <c r="C100" s="111" t="s">
        <v>183</v>
      </c>
      <c r="D100" s="76">
        <v>1.27</v>
      </c>
      <c r="E100" s="77">
        <v>566.7375000000001</v>
      </c>
      <c r="F100" s="77"/>
      <c r="G100" s="100">
        <v>0.05</v>
      </c>
      <c r="H100" s="77">
        <f t="shared" si="46"/>
        <v>595.0743750000001</v>
      </c>
      <c r="I100" s="77">
        <v>595.07</v>
      </c>
      <c r="J100" s="113">
        <f t="shared" si="47"/>
        <v>7140.84</v>
      </c>
      <c r="K100" s="77">
        <v>72.35</v>
      </c>
      <c r="L100" s="77">
        <f t="shared" si="48"/>
        <v>868.1999999999999</v>
      </c>
      <c r="M100" s="101">
        <f t="shared" si="49"/>
        <v>14281.68</v>
      </c>
      <c r="N100" s="101">
        <f t="shared" si="50"/>
        <v>1736.3999999999999</v>
      </c>
      <c r="O100" s="101">
        <f t="shared" si="51"/>
        <v>16018.08</v>
      </c>
      <c r="S100" s="102">
        <v>0.04</v>
      </c>
      <c r="T100" s="101">
        <v>618.87</v>
      </c>
      <c r="U100" s="101">
        <f t="shared" si="35"/>
        <v>7426.4400000000005</v>
      </c>
      <c r="V100" s="76">
        <v>71.43</v>
      </c>
      <c r="W100" s="78">
        <f t="shared" si="36"/>
        <v>857.1600000000001</v>
      </c>
      <c r="X100" s="101">
        <f t="shared" si="37"/>
        <v>14852.880000000001</v>
      </c>
      <c r="Y100" s="101">
        <f t="shared" si="38"/>
        <v>1714.3200000000002</v>
      </c>
      <c r="Z100" s="101">
        <f t="shared" si="39"/>
        <v>16567.2</v>
      </c>
      <c r="AC100" s="107">
        <v>0.04</v>
      </c>
      <c r="AD100" s="101">
        <f t="shared" si="40"/>
        <v>643.6248</v>
      </c>
      <c r="AE100" s="104">
        <f t="shared" si="44"/>
        <v>7723.497600000001</v>
      </c>
      <c r="AF100" s="105">
        <v>71.43</v>
      </c>
      <c r="AG100" s="104">
        <f t="shared" si="41"/>
        <v>857.1600000000001</v>
      </c>
      <c r="AH100" s="101">
        <f t="shared" si="45"/>
        <v>15446.995200000001</v>
      </c>
      <c r="AI100" s="77">
        <f t="shared" si="42"/>
        <v>1714.3200000000002</v>
      </c>
      <c r="AJ100" s="106">
        <f t="shared" si="43"/>
        <v>17161.3152</v>
      </c>
    </row>
    <row r="101" spans="1:36" s="76" customFormat="1" ht="15" hidden="1">
      <c r="A101" s="111" t="s">
        <v>230</v>
      </c>
      <c r="B101" s="111" t="s">
        <v>264</v>
      </c>
      <c r="C101" s="111" t="s">
        <v>184</v>
      </c>
      <c r="D101" s="76">
        <v>1.5</v>
      </c>
      <c r="E101" s="77">
        <v>669.375</v>
      </c>
      <c r="F101" s="77"/>
      <c r="G101" s="100">
        <v>0.05</v>
      </c>
      <c r="H101" s="77">
        <f t="shared" si="46"/>
        <v>702.84375</v>
      </c>
      <c r="I101" s="77">
        <v>702.84</v>
      </c>
      <c r="J101" s="113">
        <f t="shared" si="47"/>
        <v>8434.08</v>
      </c>
      <c r="K101" s="77">
        <v>72.35</v>
      </c>
      <c r="L101" s="77">
        <f t="shared" si="48"/>
        <v>868.1999999999999</v>
      </c>
      <c r="M101" s="101">
        <f t="shared" si="49"/>
        <v>16868.16</v>
      </c>
      <c r="N101" s="101">
        <f t="shared" si="50"/>
        <v>1736.3999999999999</v>
      </c>
      <c r="O101" s="101">
        <f t="shared" si="51"/>
        <v>18604.56</v>
      </c>
      <c r="S101" s="102">
        <v>0.04</v>
      </c>
      <c r="T101" s="101">
        <v>730.95</v>
      </c>
      <c r="U101" s="101">
        <f t="shared" si="35"/>
        <v>8771.400000000001</v>
      </c>
      <c r="V101" s="76">
        <v>71.43</v>
      </c>
      <c r="W101" s="78">
        <f t="shared" si="36"/>
        <v>857.1600000000001</v>
      </c>
      <c r="X101" s="101">
        <f t="shared" si="37"/>
        <v>17542.800000000003</v>
      </c>
      <c r="Y101" s="101">
        <f t="shared" si="38"/>
        <v>1714.3200000000002</v>
      </c>
      <c r="Z101" s="101">
        <f t="shared" si="39"/>
        <v>19257.120000000003</v>
      </c>
      <c r="AC101" s="107">
        <v>0.04</v>
      </c>
      <c r="AD101" s="101">
        <f t="shared" si="40"/>
        <v>760.1880000000001</v>
      </c>
      <c r="AE101" s="104">
        <f t="shared" si="44"/>
        <v>9122.256000000001</v>
      </c>
      <c r="AF101" s="105">
        <v>71.43</v>
      </c>
      <c r="AG101" s="104">
        <f t="shared" si="41"/>
        <v>857.1600000000001</v>
      </c>
      <c r="AH101" s="101">
        <f t="shared" si="45"/>
        <v>18244.512000000002</v>
      </c>
      <c r="AI101" s="77">
        <f t="shared" si="42"/>
        <v>1714.3200000000002</v>
      </c>
      <c r="AJ101" s="106">
        <f t="shared" si="43"/>
        <v>19958.832000000002</v>
      </c>
    </row>
    <row r="102" spans="1:36" s="76" customFormat="1" ht="15" hidden="1">
      <c r="A102" s="111" t="s">
        <v>230</v>
      </c>
      <c r="B102" s="111" t="s">
        <v>264</v>
      </c>
      <c r="C102" s="111" t="s">
        <v>185</v>
      </c>
      <c r="D102" s="76">
        <v>2</v>
      </c>
      <c r="E102" s="77">
        <v>892.5</v>
      </c>
      <c r="F102" s="77"/>
      <c r="G102" s="100">
        <v>0.05</v>
      </c>
      <c r="H102" s="77">
        <f t="shared" si="46"/>
        <v>937.125</v>
      </c>
      <c r="I102" s="77">
        <v>937.13</v>
      </c>
      <c r="J102" s="113">
        <f t="shared" si="47"/>
        <v>11245.56</v>
      </c>
      <c r="K102" s="77">
        <v>72.35</v>
      </c>
      <c r="L102" s="77">
        <f t="shared" si="48"/>
        <v>868.1999999999999</v>
      </c>
      <c r="M102" s="101">
        <f t="shared" si="49"/>
        <v>22491.12</v>
      </c>
      <c r="N102" s="101">
        <f t="shared" si="50"/>
        <v>1736.3999999999999</v>
      </c>
      <c r="O102" s="101">
        <f t="shared" si="51"/>
        <v>24227.52</v>
      </c>
      <c r="S102" s="102">
        <v>0.04</v>
      </c>
      <c r="T102" s="101">
        <v>974.62</v>
      </c>
      <c r="U102" s="101">
        <f t="shared" si="35"/>
        <v>11695.44</v>
      </c>
      <c r="V102" s="76">
        <v>71.43</v>
      </c>
      <c r="W102" s="78">
        <f t="shared" si="36"/>
        <v>857.1600000000001</v>
      </c>
      <c r="X102" s="101">
        <f t="shared" si="37"/>
        <v>23390.88</v>
      </c>
      <c r="Y102" s="101">
        <f t="shared" si="38"/>
        <v>1714.3200000000002</v>
      </c>
      <c r="Z102" s="101">
        <f t="shared" si="39"/>
        <v>25105.2</v>
      </c>
      <c r="AC102" s="107">
        <v>0.04</v>
      </c>
      <c r="AD102" s="101">
        <f t="shared" si="40"/>
        <v>1013.6048</v>
      </c>
      <c r="AE102" s="104">
        <f t="shared" si="44"/>
        <v>12163.257599999999</v>
      </c>
      <c r="AF102" s="105">
        <v>71.43</v>
      </c>
      <c r="AG102" s="104">
        <f t="shared" si="41"/>
        <v>857.1600000000001</v>
      </c>
      <c r="AH102" s="101">
        <f t="shared" si="45"/>
        <v>24326.515199999998</v>
      </c>
      <c r="AI102" s="77">
        <f t="shared" si="42"/>
        <v>1714.3200000000002</v>
      </c>
      <c r="AJ102" s="106">
        <f t="shared" si="43"/>
        <v>26040.835199999998</v>
      </c>
    </row>
    <row r="103" spans="1:36" s="76" customFormat="1" ht="15" hidden="1">
      <c r="A103" s="111" t="s">
        <v>230</v>
      </c>
      <c r="B103" s="111" t="s">
        <v>265</v>
      </c>
      <c r="C103" s="117" t="s">
        <v>192</v>
      </c>
      <c r="D103" s="76">
        <v>1</v>
      </c>
      <c r="E103" s="77">
        <v>477.75</v>
      </c>
      <c r="F103" s="77"/>
      <c r="G103" s="100">
        <v>0.055</v>
      </c>
      <c r="H103" s="77">
        <f t="shared" si="46"/>
        <v>504.02624999999995</v>
      </c>
      <c r="I103" s="77">
        <v>504.03</v>
      </c>
      <c r="J103" s="113">
        <f t="shared" si="47"/>
        <v>6048.36</v>
      </c>
      <c r="K103" s="77">
        <v>72.35</v>
      </c>
      <c r="L103" s="77">
        <f t="shared" si="48"/>
        <v>868.1999999999999</v>
      </c>
      <c r="M103" s="101">
        <f t="shared" si="49"/>
        <v>12096.72</v>
      </c>
      <c r="N103" s="101">
        <f t="shared" si="50"/>
        <v>1736.3999999999999</v>
      </c>
      <c r="O103" s="101">
        <f t="shared" si="51"/>
        <v>13833.119999999999</v>
      </c>
      <c r="S103" s="102">
        <v>0.04</v>
      </c>
      <c r="T103" s="101">
        <v>524.19</v>
      </c>
      <c r="U103" s="101">
        <f t="shared" si="35"/>
        <v>6290.280000000001</v>
      </c>
      <c r="V103" s="76">
        <v>71.43</v>
      </c>
      <c r="W103" s="78">
        <f t="shared" si="36"/>
        <v>857.1600000000001</v>
      </c>
      <c r="X103" s="101">
        <f t="shared" si="37"/>
        <v>12580.560000000001</v>
      </c>
      <c r="Y103" s="101">
        <f t="shared" si="38"/>
        <v>1714.3200000000002</v>
      </c>
      <c r="Z103" s="101">
        <f t="shared" si="39"/>
        <v>14294.880000000001</v>
      </c>
      <c r="AC103" s="107">
        <v>0.04</v>
      </c>
      <c r="AD103" s="101">
        <f t="shared" si="40"/>
        <v>545.1576</v>
      </c>
      <c r="AE103" s="104">
        <f t="shared" si="44"/>
        <v>6541.8912</v>
      </c>
      <c r="AF103" s="105">
        <v>71.43</v>
      </c>
      <c r="AG103" s="104">
        <f t="shared" si="41"/>
        <v>857.1600000000001</v>
      </c>
      <c r="AH103" s="101">
        <f t="shared" si="45"/>
        <v>13083.7824</v>
      </c>
      <c r="AI103" s="77">
        <f t="shared" si="42"/>
        <v>1714.3200000000002</v>
      </c>
      <c r="AJ103" s="106">
        <f t="shared" si="43"/>
        <v>14798.1024</v>
      </c>
    </row>
    <row r="104" spans="1:36" s="76" customFormat="1" ht="15" hidden="1">
      <c r="A104" s="111" t="s">
        <v>230</v>
      </c>
      <c r="B104" s="111" t="s">
        <v>265</v>
      </c>
      <c r="C104" s="117" t="s">
        <v>193</v>
      </c>
      <c r="D104" s="76">
        <v>1.27</v>
      </c>
      <c r="E104" s="77">
        <v>606.7425000000001</v>
      </c>
      <c r="F104" s="77"/>
      <c r="G104" s="100">
        <v>0.055</v>
      </c>
      <c r="H104" s="77">
        <f t="shared" si="46"/>
        <v>640.1133375000001</v>
      </c>
      <c r="I104" s="77">
        <v>640.11</v>
      </c>
      <c r="J104" s="113">
        <f t="shared" si="47"/>
        <v>7681.32</v>
      </c>
      <c r="K104" s="77">
        <v>72.35</v>
      </c>
      <c r="L104" s="77">
        <f t="shared" si="48"/>
        <v>868.1999999999999</v>
      </c>
      <c r="M104" s="101">
        <f t="shared" si="49"/>
        <v>15362.64</v>
      </c>
      <c r="N104" s="101">
        <f t="shared" si="50"/>
        <v>1736.3999999999999</v>
      </c>
      <c r="O104" s="101">
        <f t="shared" si="51"/>
        <v>17099.04</v>
      </c>
      <c r="S104" s="102">
        <v>0.04</v>
      </c>
      <c r="T104" s="101">
        <v>665.71</v>
      </c>
      <c r="U104" s="101">
        <f t="shared" si="35"/>
        <v>7988.52</v>
      </c>
      <c r="V104" s="76">
        <v>71.43</v>
      </c>
      <c r="W104" s="78">
        <f t="shared" si="36"/>
        <v>857.1600000000001</v>
      </c>
      <c r="X104" s="101">
        <f t="shared" si="37"/>
        <v>15977.04</v>
      </c>
      <c r="Y104" s="101">
        <f t="shared" si="38"/>
        <v>1714.3200000000002</v>
      </c>
      <c r="Z104" s="101">
        <f t="shared" si="39"/>
        <v>17691.36</v>
      </c>
      <c r="AC104" s="107">
        <v>0.04</v>
      </c>
      <c r="AD104" s="101">
        <f t="shared" si="40"/>
        <v>692.3384000000001</v>
      </c>
      <c r="AE104" s="104">
        <f t="shared" si="44"/>
        <v>8308.060800000001</v>
      </c>
      <c r="AF104" s="105">
        <v>71.43</v>
      </c>
      <c r="AG104" s="104">
        <f t="shared" si="41"/>
        <v>857.1600000000001</v>
      </c>
      <c r="AH104" s="101">
        <f t="shared" si="45"/>
        <v>16616.121600000002</v>
      </c>
      <c r="AI104" s="77">
        <f t="shared" si="42"/>
        <v>1714.3200000000002</v>
      </c>
      <c r="AJ104" s="106">
        <f t="shared" si="43"/>
        <v>18330.441600000002</v>
      </c>
    </row>
    <row r="105" spans="1:36" s="76" customFormat="1" ht="15" hidden="1">
      <c r="A105" s="111" t="s">
        <v>230</v>
      </c>
      <c r="B105" s="111" t="s">
        <v>265</v>
      </c>
      <c r="C105" s="117" t="s">
        <v>194</v>
      </c>
      <c r="D105" s="76">
        <v>1.5</v>
      </c>
      <c r="E105" s="77">
        <v>716.625</v>
      </c>
      <c r="F105" s="77"/>
      <c r="G105" s="100">
        <v>0.055</v>
      </c>
      <c r="H105" s="77">
        <f t="shared" si="46"/>
        <v>756.039375</v>
      </c>
      <c r="I105" s="77">
        <v>756.04</v>
      </c>
      <c r="J105" s="113">
        <f t="shared" si="47"/>
        <v>9072.48</v>
      </c>
      <c r="K105" s="77">
        <v>72.35</v>
      </c>
      <c r="L105" s="77">
        <f t="shared" si="48"/>
        <v>868.1999999999999</v>
      </c>
      <c r="M105" s="101">
        <f t="shared" si="49"/>
        <v>18144.96</v>
      </c>
      <c r="N105" s="101">
        <f t="shared" si="50"/>
        <v>1736.3999999999999</v>
      </c>
      <c r="O105" s="101">
        <f t="shared" si="51"/>
        <v>19881.36</v>
      </c>
      <c r="S105" s="102">
        <v>0.04</v>
      </c>
      <c r="T105" s="101">
        <v>786.28</v>
      </c>
      <c r="U105" s="101">
        <f t="shared" si="35"/>
        <v>9435.36</v>
      </c>
      <c r="V105" s="76">
        <v>71.43</v>
      </c>
      <c r="W105" s="78">
        <f t="shared" si="36"/>
        <v>857.1600000000001</v>
      </c>
      <c r="X105" s="101">
        <f t="shared" si="37"/>
        <v>18870.72</v>
      </c>
      <c r="Y105" s="101">
        <f t="shared" si="38"/>
        <v>1714.3200000000002</v>
      </c>
      <c r="Z105" s="101">
        <f t="shared" si="39"/>
        <v>20585.04</v>
      </c>
      <c r="AC105" s="107">
        <v>0.04</v>
      </c>
      <c r="AD105" s="101">
        <f t="shared" si="40"/>
        <v>817.7312</v>
      </c>
      <c r="AE105" s="104">
        <f t="shared" si="44"/>
        <v>9812.774399999998</v>
      </c>
      <c r="AF105" s="105">
        <v>71.43</v>
      </c>
      <c r="AG105" s="104">
        <f t="shared" si="41"/>
        <v>857.1600000000001</v>
      </c>
      <c r="AH105" s="101">
        <f t="shared" si="45"/>
        <v>19625.548799999997</v>
      </c>
      <c r="AI105" s="77">
        <f t="shared" si="42"/>
        <v>1714.3200000000002</v>
      </c>
      <c r="AJ105" s="106">
        <f t="shared" si="43"/>
        <v>21339.868799999997</v>
      </c>
    </row>
    <row r="106" spans="1:36" s="76" customFormat="1" ht="15" hidden="1">
      <c r="A106" s="111" t="s">
        <v>230</v>
      </c>
      <c r="B106" s="111" t="s">
        <v>265</v>
      </c>
      <c r="C106" s="117" t="s">
        <v>195</v>
      </c>
      <c r="D106" s="76">
        <v>2</v>
      </c>
      <c r="E106" s="77">
        <v>955.5</v>
      </c>
      <c r="F106" s="77"/>
      <c r="G106" s="100">
        <v>0.055</v>
      </c>
      <c r="H106" s="77">
        <f t="shared" si="46"/>
        <v>1008.0524999999999</v>
      </c>
      <c r="I106" s="77">
        <v>1008.05</v>
      </c>
      <c r="J106" s="113">
        <f t="shared" si="47"/>
        <v>12096.599999999999</v>
      </c>
      <c r="K106" s="77">
        <v>72.35</v>
      </c>
      <c r="L106" s="77">
        <f t="shared" si="48"/>
        <v>868.1999999999999</v>
      </c>
      <c r="M106" s="101">
        <f t="shared" si="49"/>
        <v>24193.199999999997</v>
      </c>
      <c r="N106" s="101">
        <f t="shared" si="50"/>
        <v>1736.3999999999999</v>
      </c>
      <c r="O106" s="101">
        <f t="shared" si="51"/>
        <v>25929.6</v>
      </c>
      <c r="S106" s="102">
        <v>0.04</v>
      </c>
      <c r="T106" s="101">
        <v>1048.37</v>
      </c>
      <c r="U106" s="101">
        <f t="shared" si="35"/>
        <v>12580.439999999999</v>
      </c>
      <c r="V106" s="76">
        <v>71.43</v>
      </c>
      <c r="W106" s="78">
        <f t="shared" si="36"/>
        <v>857.1600000000001</v>
      </c>
      <c r="X106" s="101">
        <f t="shared" si="37"/>
        <v>25160.879999999997</v>
      </c>
      <c r="Y106" s="101">
        <f t="shared" si="38"/>
        <v>1714.3200000000002</v>
      </c>
      <c r="Z106" s="101">
        <f t="shared" si="39"/>
        <v>26875.199999999997</v>
      </c>
      <c r="AC106" s="107">
        <v>0.04</v>
      </c>
      <c r="AD106" s="101">
        <f t="shared" si="40"/>
        <v>1090.3048</v>
      </c>
      <c r="AE106" s="104">
        <f t="shared" si="44"/>
        <v>13083.657599999999</v>
      </c>
      <c r="AF106" s="105">
        <v>71.43</v>
      </c>
      <c r="AG106" s="104">
        <f t="shared" si="41"/>
        <v>857.1600000000001</v>
      </c>
      <c r="AH106" s="101">
        <f t="shared" si="45"/>
        <v>26167.315199999997</v>
      </c>
      <c r="AI106" s="77">
        <f t="shared" si="42"/>
        <v>1714.3200000000002</v>
      </c>
      <c r="AJ106" s="106">
        <f t="shared" si="43"/>
        <v>27881.635199999997</v>
      </c>
    </row>
    <row r="107" spans="1:36" s="76" customFormat="1" ht="15" hidden="1">
      <c r="A107" s="111" t="s">
        <v>230</v>
      </c>
      <c r="B107" s="111" t="s">
        <v>266</v>
      </c>
      <c r="C107" s="117" t="s">
        <v>267</v>
      </c>
      <c r="D107" s="76">
        <v>1</v>
      </c>
      <c r="E107" s="77">
        <v>439.1935507319519</v>
      </c>
      <c r="F107" s="77"/>
      <c r="G107" s="100">
        <v>0.05</v>
      </c>
      <c r="H107" s="77">
        <f t="shared" si="46"/>
        <v>461.1532282685495</v>
      </c>
      <c r="I107" s="77">
        <v>461.15</v>
      </c>
      <c r="J107" s="113" t="s">
        <v>170</v>
      </c>
      <c r="K107" s="77">
        <v>72.35</v>
      </c>
      <c r="L107" s="77">
        <f t="shared" si="48"/>
        <v>868.1999999999999</v>
      </c>
      <c r="M107" s="113" t="s">
        <v>170</v>
      </c>
      <c r="N107" s="101">
        <f t="shared" si="50"/>
        <v>1736.3999999999999</v>
      </c>
      <c r="O107" s="113" t="s">
        <v>170</v>
      </c>
      <c r="P107" s="101"/>
      <c r="S107" s="102">
        <v>0.05</v>
      </c>
      <c r="T107" s="101">
        <v>484.21</v>
      </c>
      <c r="U107" s="101" t="s">
        <v>170</v>
      </c>
      <c r="V107" s="76">
        <v>71.43</v>
      </c>
      <c r="W107" s="78">
        <f t="shared" si="36"/>
        <v>857.1600000000001</v>
      </c>
      <c r="X107" s="101" t="s">
        <v>170</v>
      </c>
      <c r="Y107" s="101">
        <f t="shared" si="38"/>
        <v>1714.3200000000002</v>
      </c>
      <c r="Z107" s="101" t="s">
        <v>170</v>
      </c>
      <c r="AB107" s="101"/>
      <c r="AC107" s="103">
        <v>0.05</v>
      </c>
      <c r="AD107" s="101">
        <f t="shared" si="40"/>
        <v>508.4205</v>
      </c>
      <c r="AE107" s="106" t="s">
        <v>170</v>
      </c>
      <c r="AF107" s="105">
        <v>71.43</v>
      </c>
      <c r="AG107" s="104">
        <f t="shared" si="41"/>
        <v>857.1600000000001</v>
      </c>
      <c r="AH107" s="76" t="s">
        <v>170</v>
      </c>
      <c r="AI107" s="77">
        <f t="shared" si="42"/>
        <v>1714.3200000000002</v>
      </c>
      <c r="AJ107" s="79" t="s">
        <v>170</v>
      </c>
    </row>
    <row r="108" spans="1:36" s="76" customFormat="1" ht="15" hidden="1">
      <c r="A108" s="111" t="s">
        <v>230</v>
      </c>
      <c r="B108" s="111" t="s">
        <v>266</v>
      </c>
      <c r="C108" s="117" t="s">
        <v>268</v>
      </c>
      <c r="D108" s="76">
        <v>1.5</v>
      </c>
      <c r="E108" s="77">
        <v>658.790326097928</v>
      </c>
      <c r="F108" s="77"/>
      <c r="G108" s="100">
        <v>0.05</v>
      </c>
      <c r="H108" s="77">
        <f t="shared" si="46"/>
        <v>691.7298424028244</v>
      </c>
      <c r="I108" s="77">
        <v>691.73</v>
      </c>
      <c r="J108" s="113" t="s">
        <v>170</v>
      </c>
      <c r="K108" s="77">
        <v>72.35</v>
      </c>
      <c r="L108" s="77">
        <f t="shared" si="48"/>
        <v>868.1999999999999</v>
      </c>
      <c r="M108" s="113" t="s">
        <v>170</v>
      </c>
      <c r="N108" s="101">
        <f t="shared" si="50"/>
        <v>1736.3999999999999</v>
      </c>
      <c r="O108" s="113" t="s">
        <v>170</v>
      </c>
      <c r="S108" s="102">
        <v>0.05</v>
      </c>
      <c r="T108" s="101">
        <v>726.32</v>
      </c>
      <c r="U108" s="101" t="s">
        <v>170</v>
      </c>
      <c r="V108" s="76">
        <v>71.43</v>
      </c>
      <c r="W108" s="78">
        <f t="shared" si="36"/>
        <v>857.1600000000001</v>
      </c>
      <c r="X108" s="101" t="s">
        <v>170</v>
      </c>
      <c r="Y108" s="101">
        <f t="shared" si="38"/>
        <v>1714.3200000000002</v>
      </c>
      <c r="Z108" s="101" t="s">
        <v>170</v>
      </c>
      <c r="AB108" s="101"/>
      <c r="AC108" s="103">
        <v>0.05</v>
      </c>
      <c r="AD108" s="101">
        <f t="shared" si="40"/>
        <v>762.6360000000001</v>
      </c>
      <c r="AE108" s="106" t="s">
        <v>170</v>
      </c>
      <c r="AF108" s="105">
        <v>71.43</v>
      </c>
      <c r="AG108" s="104">
        <f t="shared" si="41"/>
        <v>857.1600000000001</v>
      </c>
      <c r="AH108" s="76" t="s">
        <v>170</v>
      </c>
      <c r="AI108" s="77">
        <f t="shared" si="42"/>
        <v>1714.3200000000002</v>
      </c>
      <c r="AJ108" s="79" t="s">
        <v>170</v>
      </c>
    </row>
    <row r="109" spans="1:36" s="76" customFormat="1" ht="15" hidden="1">
      <c r="A109" s="111" t="s">
        <v>230</v>
      </c>
      <c r="B109" s="111" t="s">
        <v>266</v>
      </c>
      <c r="C109" s="117" t="s">
        <v>269</v>
      </c>
      <c r="D109" s="76">
        <v>2</v>
      </c>
      <c r="E109" s="77">
        <v>1317.580652195856</v>
      </c>
      <c r="F109" s="77"/>
      <c r="G109" s="100">
        <v>0.05</v>
      </c>
      <c r="H109" s="77">
        <f t="shared" si="46"/>
        <v>1383.4596848056487</v>
      </c>
      <c r="I109" s="77">
        <v>1383.46</v>
      </c>
      <c r="J109" s="113" t="s">
        <v>170</v>
      </c>
      <c r="K109" s="77">
        <v>72.35</v>
      </c>
      <c r="L109" s="77">
        <f t="shared" si="48"/>
        <v>868.1999999999999</v>
      </c>
      <c r="M109" s="113" t="s">
        <v>170</v>
      </c>
      <c r="N109" s="101">
        <f t="shared" si="50"/>
        <v>1736.3999999999999</v>
      </c>
      <c r="O109" s="113" t="s">
        <v>170</v>
      </c>
      <c r="S109" s="102">
        <v>0.05</v>
      </c>
      <c r="T109" s="101">
        <v>968.42</v>
      </c>
      <c r="U109" s="101" t="s">
        <v>170</v>
      </c>
      <c r="V109" s="76">
        <v>71.43</v>
      </c>
      <c r="W109" s="78">
        <f t="shared" si="36"/>
        <v>857.1600000000001</v>
      </c>
      <c r="X109" s="101" t="s">
        <v>170</v>
      </c>
      <c r="Y109" s="101">
        <f t="shared" si="38"/>
        <v>1714.3200000000002</v>
      </c>
      <c r="Z109" s="101" t="s">
        <v>170</v>
      </c>
      <c r="AC109" s="103">
        <v>0.05</v>
      </c>
      <c r="AD109" s="101">
        <f t="shared" si="40"/>
        <v>1016.841</v>
      </c>
      <c r="AE109" s="106" t="s">
        <v>170</v>
      </c>
      <c r="AF109" s="105">
        <v>71.43</v>
      </c>
      <c r="AG109" s="104">
        <f t="shared" si="41"/>
        <v>857.1600000000001</v>
      </c>
      <c r="AH109" s="76" t="s">
        <v>170</v>
      </c>
      <c r="AI109" s="77">
        <f t="shared" si="42"/>
        <v>1714.3200000000002</v>
      </c>
      <c r="AJ109" s="79" t="s">
        <v>170</v>
      </c>
    </row>
    <row r="110" spans="1:37" s="123" customFormat="1" ht="15" hidden="1">
      <c r="A110" s="111" t="s">
        <v>230</v>
      </c>
      <c r="B110" s="111" t="s">
        <v>270</v>
      </c>
      <c r="C110" s="116" t="s">
        <v>271</v>
      </c>
      <c r="D110" s="111">
        <v>1</v>
      </c>
      <c r="E110" s="118">
        <v>1335.9821</v>
      </c>
      <c r="F110" s="118"/>
      <c r="G110" s="119">
        <v>0.03</v>
      </c>
      <c r="H110" s="118">
        <f t="shared" si="46"/>
        <v>1376.061563</v>
      </c>
      <c r="I110" s="118" t="s">
        <v>272</v>
      </c>
      <c r="J110" s="120">
        <v>11008.48</v>
      </c>
      <c r="K110" s="118" t="s">
        <v>272</v>
      </c>
      <c r="L110" s="118">
        <f>$N$109/3</f>
        <v>578.8</v>
      </c>
      <c r="M110" s="121">
        <f>J110*3</f>
        <v>33025.44</v>
      </c>
      <c r="N110" s="121">
        <f>L110*3</f>
        <v>1736.3999999999999</v>
      </c>
      <c r="O110" s="121">
        <f aca="true" t="shared" si="52" ref="O110:O118">M110+N110</f>
        <v>34761.840000000004</v>
      </c>
      <c r="P110" s="121"/>
      <c r="Q110" s="111"/>
      <c r="R110" s="111"/>
      <c r="S110" s="114">
        <v>0.02</v>
      </c>
      <c r="T110" s="118" t="s">
        <v>272</v>
      </c>
      <c r="U110" s="121">
        <v>11228.65</v>
      </c>
      <c r="V110" s="118" t="s">
        <v>272</v>
      </c>
      <c r="W110" s="122">
        <f>$Y$109/3</f>
        <v>571.44</v>
      </c>
      <c r="X110" s="121">
        <f>U110*3</f>
        <v>33685.95</v>
      </c>
      <c r="Y110" s="121">
        <f>W110*3</f>
        <v>1714.3200000000002</v>
      </c>
      <c r="Z110" s="121">
        <f aca="true" t="shared" si="53" ref="Z110:Z124">X110+Y110</f>
        <v>35400.27</v>
      </c>
      <c r="AA110" s="111"/>
      <c r="AC110" s="124">
        <v>0.02</v>
      </c>
      <c r="AD110" s="120" t="s">
        <v>272</v>
      </c>
      <c r="AE110" s="125">
        <f aca="true" t="shared" si="54" ref="AE110:AE118">U110+(U110*AC110)</f>
        <v>11453.223</v>
      </c>
      <c r="AF110" s="126" t="s">
        <v>272</v>
      </c>
      <c r="AG110" s="125">
        <f>$AI$109/3</f>
        <v>571.44</v>
      </c>
      <c r="AH110" s="121">
        <f>AE110*3</f>
        <v>34359.669</v>
      </c>
      <c r="AI110" s="118">
        <f>AG110*3</f>
        <v>1714.3200000000002</v>
      </c>
      <c r="AJ110" s="127">
        <f aca="true" t="shared" si="55" ref="AJ110:AJ124">AH110+AI110</f>
        <v>36073.989</v>
      </c>
      <c r="AK110" s="111"/>
    </row>
    <row r="111" spans="1:37" s="123" customFormat="1" ht="15" hidden="1">
      <c r="A111" s="111" t="s">
        <v>230</v>
      </c>
      <c r="B111" s="111" t="s">
        <v>270</v>
      </c>
      <c r="C111" s="116" t="s">
        <v>273</v>
      </c>
      <c r="D111" s="128">
        <v>1.0999560548004348</v>
      </c>
      <c r="E111" s="118">
        <v>1469.5215999999998</v>
      </c>
      <c r="F111" s="118"/>
      <c r="G111" s="119">
        <v>0.03</v>
      </c>
      <c r="H111" s="118">
        <f t="shared" si="46"/>
        <v>1513.6072479999998</v>
      </c>
      <c r="I111" s="118" t="s">
        <v>272</v>
      </c>
      <c r="J111" s="120">
        <v>12108.88</v>
      </c>
      <c r="K111" s="118" t="s">
        <v>272</v>
      </c>
      <c r="L111" s="118">
        <f>$N$109/3</f>
        <v>578.8</v>
      </c>
      <c r="M111" s="121">
        <f>J111*3</f>
        <v>36326.64</v>
      </c>
      <c r="N111" s="121">
        <f>L111*3</f>
        <v>1736.3999999999999</v>
      </c>
      <c r="O111" s="121">
        <f t="shared" si="52"/>
        <v>38063.04</v>
      </c>
      <c r="P111" s="121"/>
      <c r="Q111" s="111"/>
      <c r="R111" s="111"/>
      <c r="S111" s="114">
        <v>0.02</v>
      </c>
      <c r="T111" s="118" t="s">
        <v>272</v>
      </c>
      <c r="U111" s="121">
        <v>12351.06</v>
      </c>
      <c r="V111" s="118" t="s">
        <v>272</v>
      </c>
      <c r="W111" s="122">
        <f>$Y$109/3</f>
        <v>571.44</v>
      </c>
      <c r="X111" s="121">
        <f>U111*3</f>
        <v>37053.18</v>
      </c>
      <c r="Y111" s="121">
        <f>W111*3</f>
        <v>1714.3200000000002</v>
      </c>
      <c r="Z111" s="121">
        <f t="shared" si="53"/>
        <v>38767.5</v>
      </c>
      <c r="AA111" s="111"/>
      <c r="AC111" s="124">
        <v>0.02</v>
      </c>
      <c r="AD111" s="120" t="s">
        <v>272</v>
      </c>
      <c r="AE111" s="125">
        <f t="shared" si="54"/>
        <v>12598.081199999999</v>
      </c>
      <c r="AF111" s="126" t="s">
        <v>272</v>
      </c>
      <c r="AG111" s="125">
        <f>$AI$109/3</f>
        <v>571.44</v>
      </c>
      <c r="AH111" s="121">
        <f>AE111*3</f>
        <v>37794.243599999994</v>
      </c>
      <c r="AI111" s="118">
        <f>AG111*3</f>
        <v>1714.3200000000002</v>
      </c>
      <c r="AJ111" s="127">
        <f t="shared" si="55"/>
        <v>39508.563599999994</v>
      </c>
      <c r="AK111" s="111"/>
    </row>
    <row r="112" spans="1:37" s="123" customFormat="1" ht="15" hidden="1">
      <c r="A112" s="111" t="s">
        <v>230</v>
      </c>
      <c r="B112" s="111" t="s">
        <v>270</v>
      </c>
      <c r="C112" s="116" t="s">
        <v>274</v>
      </c>
      <c r="D112" s="129">
        <f>2400.81/1297.07</f>
        <v>1.8509486766327183</v>
      </c>
      <c r="E112" s="118">
        <v>2472.8343</v>
      </c>
      <c r="F112" s="118"/>
      <c r="G112" s="119">
        <v>0.03</v>
      </c>
      <c r="H112" s="118">
        <f t="shared" si="46"/>
        <v>2547.019329</v>
      </c>
      <c r="I112" s="118" t="s">
        <v>272</v>
      </c>
      <c r="J112" s="120">
        <v>20376.16</v>
      </c>
      <c r="K112" s="118" t="s">
        <v>272</v>
      </c>
      <c r="L112" s="118">
        <f>$N$109/3</f>
        <v>578.8</v>
      </c>
      <c r="M112" s="121">
        <f>J112*3</f>
        <v>61128.479999999996</v>
      </c>
      <c r="N112" s="121">
        <f>L112*3</f>
        <v>1736.3999999999999</v>
      </c>
      <c r="O112" s="121">
        <f t="shared" si="52"/>
        <v>62864.88</v>
      </c>
      <c r="P112" s="121"/>
      <c r="Q112" s="130" t="s">
        <v>275</v>
      </c>
      <c r="R112" s="130" t="s">
        <v>156</v>
      </c>
      <c r="S112" s="114">
        <v>0.02</v>
      </c>
      <c r="T112" s="118" t="s">
        <v>272</v>
      </c>
      <c r="U112" s="121">
        <v>20783.68</v>
      </c>
      <c r="V112" s="118" t="s">
        <v>272</v>
      </c>
      <c r="W112" s="122">
        <f>$Y$109/3</f>
        <v>571.44</v>
      </c>
      <c r="X112" s="121">
        <f>U112*3</f>
        <v>62351.04</v>
      </c>
      <c r="Y112" s="121">
        <f>W112*3</f>
        <v>1714.3200000000002</v>
      </c>
      <c r="Z112" s="121">
        <f t="shared" si="53"/>
        <v>64065.36</v>
      </c>
      <c r="AA112" s="131" t="s">
        <v>155</v>
      </c>
      <c r="AB112" s="131" t="s">
        <v>156</v>
      </c>
      <c r="AC112" s="124">
        <v>0.02</v>
      </c>
      <c r="AD112" s="120" t="s">
        <v>272</v>
      </c>
      <c r="AE112" s="125">
        <f t="shared" si="54"/>
        <v>21199.3536</v>
      </c>
      <c r="AF112" s="126" t="s">
        <v>272</v>
      </c>
      <c r="AG112" s="125">
        <f>$AI$109/3</f>
        <v>571.44</v>
      </c>
      <c r="AH112" s="121">
        <f>AE112*3</f>
        <v>63598.06079999999</v>
      </c>
      <c r="AI112" s="118">
        <f>AG112*3</f>
        <v>1714.3200000000002</v>
      </c>
      <c r="AJ112" s="127">
        <f t="shared" si="55"/>
        <v>65312.38079999999</v>
      </c>
      <c r="AK112" s="111"/>
    </row>
    <row r="113" spans="1:38" s="76" customFormat="1" ht="14.25" customHeight="1" hidden="1">
      <c r="A113" s="111" t="s">
        <v>230</v>
      </c>
      <c r="B113" s="111" t="s">
        <v>276</v>
      </c>
      <c r="C113" s="117" t="s">
        <v>277</v>
      </c>
      <c r="D113" s="76">
        <v>1</v>
      </c>
      <c r="E113" s="118" t="s">
        <v>278</v>
      </c>
      <c r="F113" s="118">
        <v>7409.820000000001</v>
      </c>
      <c r="G113" s="100">
        <v>0.04</v>
      </c>
      <c r="H113" s="118" t="s">
        <v>278</v>
      </c>
      <c r="I113" s="118" t="s">
        <v>278</v>
      </c>
      <c r="J113" s="113">
        <f aca="true" t="shared" si="56" ref="J113:J118">(1+G113)*F113</f>
        <v>7706.212800000001</v>
      </c>
      <c r="K113" s="77">
        <v>72.35</v>
      </c>
      <c r="L113" s="77">
        <f aca="true" t="shared" si="57" ref="L113:L118">K113*12</f>
        <v>868.1999999999999</v>
      </c>
      <c r="M113" s="101">
        <f aca="true" t="shared" si="58" ref="M113:M118">J113*2</f>
        <v>15412.425600000002</v>
      </c>
      <c r="N113" s="101">
        <f aca="true" t="shared" si="59" ref="N113:N118">L113*2</f>
        <v>1736.3999999999999</v>
      </c>
      <c r="O113" s="101">
        <f t="shared" si="52"/>
        <v>17148.825600000004</v>
      </c>
      <c r="P113" s="101"/>
      <c r="Q113" s="101">
        <f aca="true" t="shared" si="60" ref="Q113:Q118">J113*0.6</f>
        <v>4623.727680000001</v>
      </c>
      <c r="R113" s="101">
        <f aca="true" t="shared" si="61" ref="R113:R118">M113+Q113</f>
        <v>20036.153280000002</v>
      </c>
      <c r="S113" s="102">
        <v>0.04</v>
      </c>
      <c r="T113" s="118" t="s">
        <v>278</v>
      </c>
      <c r="U113" s="101">
        <v>8014.46</v>
      </c>
      <c r="V113" s="76">
        <v>71.43</v>
      </c>
      <c r="W113" s="78">
        <f aca="true" t="shared" si="62" ref="W113:W131">V113*12</f>
        <v>857.1600000000001</v>
      </c>
      <c r="X113" s="101">
        <f aca="true" t="shared" si="63" ref="X113:X124">U113*2</f>
        <v>16028.92</v>
      </c>
      <c r="Y113" s="101">
        <f aca="true" t="shared" si="64" ref="Y113:Y131">W113*2</f>
        <v>1714.3200000000002</v>
      </c>
      <c r="Z113" s="101">
        <f t="shared" si="53"/>
        <v>17743.24</v>
      </c>
      <c r="AA113" s="101">
        <f aca="true" t="shared" si="65" ref="AA113:AA121">U113*0.6</f>
        <v>4808.6759999999995</v>
      </c>
      <c r="AB113" s="101">
        <f aca="true" t="shared" si="66" ref="AB113:AB121">X113+AA113</f>
        <v>20837.595999999998</v>
      </c>
      <c r="AC113" s="103">
        <v>0.04</v>
      </c>
      <c r="AD113" s="120" t="s">
        <v>278</v>
      </c>
      <c r="AE113" s="125">
        <f t="shared" si="54"/>
        <v>8335.0384</v>
      </c>
      <c r="AF113" s="126">
        <v>71.43</v>
      </c>
      <c r="AG113" s="104">
        <f>AF113*12</f>
        <v>857.1600000000001</v>
      </c>
      <c r="AH113" s="101">
        <f>AE113*2</f>
        <v>16670.0768</v>
      </c>
      <c r="AI113" s="77">
        <f aca="true" t="shared" si="67" ref="AI113:AI131">AG113*2</f>
        <v>1714.3200000000002</v>
      </c>
      <c r="AJ113" s="106">
        <f t="shared" si="55"/>
        <v>18384.3968</v>
      </c>
      <c r="AK113" s="101">
        <f aca="true" t="shared" si="68" ref="AK113:AK121">AE113*0.6</f>
        <v>5001.023039999999</v>
      </c>
      <c r="AL113" s="101">
        <f aca="true" t="shared" si="69" ref="AL113:AL121">AH113+AK113</f>
        <v>21671.09984</v>
      </c>
    </row>
    <row r="114" spans="1:38" s="76" customFormat="1" ht="15" hidden="1">
      <c r="A114" s="111" t="s">
        <v>230</v>
      </c>
      <c r="B114" s="111" t="s">
        <v>276</v>
      </c>
      <c r="C114" s="117" t="s">
        <v>279</v>
      </c>
      <c r="D114" s="76">
        <v>1.5</v>
      </c>
      <c r="E114" s="118" t="s">
        <v>278</v>
      </c>
      <c r="F114" s="118">
        <v>11114.73</v>
      </c>
      <c r="G114" s="100">
        <v>0.04</v>
      </c>
      <c r="H114" s="118" t="s">
        <v>278</v>
      </c>
      <c r="I114" s="118" t="s">
        <v>278</v>
      </c>
      <c r="J114" s="113">
        <f t="shared" si="56"/>
        <v>11559.3192</v>
      </c>
      <c r="K114" s="77">
        <v>72.35</v>
      </c>
      <c r="L114" s="77">
        <f t="shared" si="57"/>
        <v>868.1999999999999</v>
      </c>
      <c r="M114" s="101">
        <f t="shared" si="58"/>
        <v>23118.6384</v>
      </c>
      <c r="N114" s="101">
        <f t="shared" si="59"/>
        <v>1736.3999999999999</v>
      </c>
      <c r="O114" s="101">
        <f t="shared" si="52"/>
        <v>24855.0384</v>
      </c>
      <c r="P114" s="101"/>
      <c r="Q114" s="101">
        <f t="shared" si="60"/>
        <v>6935.59152</v>
      </c>
      <c r="R114" s="101">
        <f t="shared" si="61"/>
        <v>30054.229919999998</v>
      </c>
      <c r="S114" s="102">
        <v>0.04</v>
      </c>
      <c r="T114" s="118" t="s">
        <v>278</v>
      </c>
      <c r="U114" s="101">
        <v>12021.69</v>
      </c>
      <c r="V114" s="76">
        <v>71.43</v>
      </c>
      <c r="W114" s="78">
        <f t="shared" si="62"/>
        <v>857.1600000000001</v>
      </c>
      <c r="X114" s="101">
        <f t="shared" si="63"/>
        <v>24043.38</v>
      </c>
      <c r="Y114" s="101">
        <f t="shared" si="64"/>
        <v>1714.3200000000002</v>
      </c>
      <c r="Z114" s="101">
        <f t="shared" si="53"/>
        <v>25757.7</v>
      </c>
      <c r="AA114" s="101">
        <f t="shared" si="65"/>
        <v>7213.014</v>
      </c>
      <c r="AB114" s="101">
        <f t="shared" si="66"/>
        <v>31256.394</v>
      </c>
      <c r="AC114" s="103">
        <v>0.04</v>
      </c>
      <c r="AD114" s="120" t="s">
        <v>278</v>
      </c>
      <c r="AE114" s="125">
        <f t="shared" si="54"/>
        <v>12502.5576</v>
      </c>
      <c r="AF114" s="126">
        <v>71.43</v>
      </c>
      <c r="AG114" s="104">
        <f aca="true" t="shared" si="70" ref="AG114:AG131">AF114*12</f>
        <v>857.1600000000001</v>
      </c>
      <c r="AH114" s="101">
        <f aca="true" t="shared" si="71" ref="AH114:AH124">AE114*2</f>
        <v>25005.1152</v>
      </c>
      <c r="AI114" s="77">
        <f t="shared" si="67"/>
        <v>1714.3200000000002</v>
      </c>
      <c r="AJ114" s="106">
        <f t="shared" si="55"/>
        <v>26719.4352</v>
      </c>
      <c r="AK114" s="101">
        <f t="shared" si="68"/>
        <v>7501.53456</v>
      </c>
      <c r="AL114" s="101">
        <f t="shared" si="69"/>
        <v>32506.64976</v>
      </c>
    </row>
    <row r="115" spans="1:38" s="76" customFormat="1" ht="15" hidden="1">
      <c r="A115" s="111" t="s">
        <v>230</v>
      </c>
      <c r="B115" s="111" t="s">
        <v>276</v>
      </c>
      <c r="C115" s="116" t="s">
        <v>280</v>
      </c>
      <c r="D115" s="76">
        <v>1</v>
      </c>
      <c r="E115" s="118" t="s">
        <v>278</v>
      </c>
      <c r="F115" s="118">
        <v>7409.820000000001</v>
      </c>
      <c r="G115" s="100">
        <v>0.04</v>
      </c>
      <c r="H115" s="118" t="s">
        <v>278</v>
      </c>
      <c r="I115" s="118" t="s">
        <v>278</v>
      </c>
      <c r="J115" s="113">
        <f t="shared" si="56"/>
        <v>7706.212800000001</v>
      </c>
      <c r="K115" s="77">
        <v>72.35</v>
      </c>
      <c r="L115" s="77">
        <f t="shared" si="57"/>
        <v>868.1999999999999</v>
      </c>
      <c r="M115" s="101">
        <f t="shared" si="58"/>
        <v>15412.425600000002</v>
      </c>
      <c r="N115" s="101">
        <f t="shared" si="59"/>
        <v>1736.3999999999999</v>
      </c>
      <c r="O115" s="101">
        <f t="shared" si="52"/>
        <v>17148.825600000004</v>
      </c>
      <c r="Q115" s="101">
        <f t="shared" si="60"/>
        <v>4623.727680000001</v>
      </c>
      <c r="R115" s="101">
        <f t="shared" si="61"/>
        <v>20036.153280000002</v>
      </c>
      <c r="S115" s="102">
        <v>0.04</v>
      </c>
      <c r="T115" s="118" t="s">
        <v>278</v>
      </c>
      <c r="U115" s="101">
        <v>8014.46</v>
      </c>
      <c r="V115" s="76">
        <v>71.43</v>
      </c>
      <c r="W115" s="78">
        <f t="shared" si="62"/>
        <v>857.1600000000001</v>
      </c>
      <c r="X115" s="101">
        <f t="shared" si="63"/>
        <v>16028.92</v>
      </c>
      <c r="Y115" s="101">
        <f t="shared" si="64"/>
        <v>1714.3200000000002</v>
      </c>
      <c r="Z115" s="101">
        <f t="shared" si="53"/>
        <v>17743.24</v>
      </c>
      <c r="AA115" s="101">
        <f t="shared" si="65"/>
        <v>4808.6759999999995</v>
      </c>
      <c r="AB115" s="101">
        <f t="shared" si="66"/>
        <v>20837.595999999998</v>
      </c>
      <c r="AC115" s="103">
        <v>0.04</v>
      </c>
      <c r="AD115" s="120" t="s">
        <v>278</v>
      </c>
      <c r="AE115" s="125">
        <f t="shared" si="54"/>
        <v>8335.0384</v>
      </c>
      <c r="AF115" s="126">
        <v>71.43</v>
      </c>
      <c r="AG115" s="104">
        <f t="shared" si="70"/>
        <v>857.1600000000001</v>
      </c>
      <c r="AH115" s="101">
        <f t="shared" si="71"/>
        <v>16670.0768</v>
      </c>
      <c r="AI115" s="77">
        <f t="shared" si="67"/>
        <v>1714.3200000000002</v>
      </c>
      <c r="AJ115" s="106">
        <f t="shared" si="55"/>
        <v>18384.3968</v>
      </c>
      <c r="AK115" s="101">
        <f t="shared" si="68"/>
        <v>5001.023039999999</v>
      </c>
      <c r="AL115" s="101">
        <f t="shared" si="69"/>
        <v>21671.09984</v>
      </c>
    </row>
    <row r="116" spans="1:38" s="76" customFormat="1" ht="15" hidden="1">
      <c r="A116" s="111" t="s">
        <v>230</v>
      </c>
      <c r="B116" s="111" t="s">
        <v>276</v>
      </c>
      <c r="C116" s="116" t="s">
        <v>281</v>
      </c>
      <c r="D116" s="76">
        <v>1.5</v>
      </c>
      <c r="E116" s="118" t="s">
        <v>278</v>
      </c>
      <c r="F116" s="118">
        <v>11114.73</v>
      </c>
      <c r="G116" s="100">
        <v>0.04</v>
      </c>
      <c r="H116" s="118" t="s">
        <v>278</v>
      </c>
      <c r="I116" s="118" t="s">
        <v>278</v>
      </c>
      <c r="J116" s="113">
        <f t="shared" si="56"/>
        <v>11559.3192</v>
      </c>
      <c r="K116" s="77">
        <v>72.35</v>
      </c>
      <c r="L116" s="77">
        <f t="shared" si="57"/>
        <v>868.1999999999999</v>
      </c>
      <c r="M116" s="101">
        <f t="shared" si="58"/>
        <v>23118.6384</v>
      </c>
      <c r="N116" s="101">
        <f t="shared" si="59"/>
        <v>1736.3999999999999</v>
      </c>
      <c r="O116" s="101">
        <f t="shared" si="52"/>
        <v>24855.0384</v>
      </c>
      <c r="Q116" s="101">
        <f t="shared" si="60"/>
        <v>6935.59152</v>
      </c>
      <c r="R116" s="101">
        <f t="shared" si="61"/>
        <v>30054.229919999998</v>
      </c>
      <c r="S116" s="102">
        <v>0.04</v>
      </c>
      <c r="T116" s="118" t="s">
        <v>278</v>
      </c>
      <c r="U116" s="101">
        <v>12021.69</v>
      </c>
      <c r="V116" s="76">
        <v>71.43</v>
      </c>
      <c r="W116" s="78">
        <f t="shared" si="62"/>
        <v>857.1600000000001</v>
      </c>
      <c r="X116" s="101">
        <f t="shared" si="63"/>
        <v>24043.38</v>
      </c>
      <c r="Y116" s="101">
        <f t="shared" si="64"/>
        <v>1714.3200000000002</v>
      </c>
      <c r="Z116" s="101">
        <f t="shared" si="53"/>
        <v>25757.7</v>
      </c>
      <c r="AA116" s="101">
        <f t="shared" si="65"/>
        <v>7213.014</v>
      </c>
      <c r="AB116" s="101">
        <f t="shared" si="66"/>
        <v>31256.394</v>
      </c>
      <c r="AC116" s="103">
        <v>0.04</v>
      </c>
      <c r="AD116" s="120" t="s">
        <v>278</v>
      </c>
      <c r="AE116" s="125">
        <f t="shared" si="54"/>
        <v>12502.5576</v>
      </c>
      <c r="AF116" s="126">
        <v>71.43</v>
      </c>
      <c r="AG116" s="104">
        <f t="shared" si="70"/>
        <v>857.1600000000001</v>
      </c>
      <c r="AH116" s="101">
        <f t="shared" si="71"/>
        <v>25005.1152</v>
      </c>
      <c r="AI116" s="77">
        <f t="shared" si="67"/>
        <v>1714.3200000000002</v>
      </c>
      <c r="AJ116" s="106">
        <f t="shared" si="55"/>
        <v>26719.4352</v>
      </c>
      <c r="AK116" s="101">
        <f t="shared" si="68"/>
        <v>7501.53456</v>
      </c>
      <c r="AL116" s="101">
        <f t="shared" si="69"/>
        <v>32506.64976</v>
      </c>
    </row>
    <row r="117" spans="1:38" s="76" customFormat="1" ht="15" hidden="1">
      <c r="A117" s="111" t="s">
        <v>230</v>
      </c>
      <c r="B117" s="111" t="s">
        <v>282</v>
      </c>
      <c r="C117" s="116" t="s">
        <v>283</v>
      </c>
      <c r="D117" s="76">
        <v>1</v>
      </c>
      <c r="E117" s="118" t="s">
        <v>278</v>
      </c>
      <c r="F117" s="77">
        <v>7409.820000000001</v>
      </c>
      <c r="G117" s="100">
        <v>0.04</v>
      </c>
      <c r="H117" s="118" t="s">
        <v>278</v>
      </c>
      <c r="I117" s="118" t="s">
        <v>278</v>
      </c>
      <c r="J117" s="113">
        <f t="shared" si="56"/>
        <v>7706.212800000001</v>
      </c>
      <c r="K117" s="77">
        <v>72.35</v>
      </c>
      <c r="L117" s="77">
        <f t="shared" si="57"/>
        <v>868.1999999999999</v>
      </c>
      <c r="M117" s="101">
        <f t="shared" si="58"/>
        <v>15412.425600000002</v>
      </c>
      <c r="N117" s="101">
        <f t="shared" si="59"/>
        <v>1736.3999999999999</v>
      </c>
      <c r="O117" s="101">
        <f t="shared" si="52"/>
        <v>17148.825600000004</v>
      </c>
      <c r="Q117" s="101">
        <f t="shared" si="60"/>
        <v>4623.727680000001</v>
      </c>
      <c r="R117" s="101">
        <f t="shared" si="61"/>
        <v>20036.153280000002</v>
      </c>
      <c r="S117" s="102">
        <v>0.04</v>
      </c>
      <c r="T117" s="118" t="s">
        <v>278</v>
      </c>
      <c r="U117" s="101">
        <v>8014.46</v>
      </c>
      <c r="V117" s="76">
        <v>71.43</v>
      </c>
      <c r="W117" s="78">
        <f t="shared" si="62"/>
        <v>857.1600000000001</v>
      </c>
      <c r="X117" s="101">
        <f t="shared" si="63"/>
        <v>16028.92</v>
      </c>
      <c r="Y117" s="101">
        <f t="shared" si="64"/>
        <v>1714.3200000000002</v>
      </c>
      <c r="Z117" s="101">
        <f t="shared" si="53"/>
        <v>17743.24</v>
      </c>
      <c r="AA117" s="101">
        <f t="shared" si="65"/>
        <v>4808.6759999999995</v>
      </c>
      <c r="AB117" s="101">
        <f t="shared" si="66"/>
        <v>20837.595999999998</v>
      </c>
      <c r="AC117" s="103">
        <v>0.04</v>
      </c>
      <c r="AD117" s="120" t="s">
        <v>278</v>
      </c>
      <c r="AE117" s="125">
        <f t="shared" si="54"/>
        <v>8335.0384</v>
      </c>
      <c r="AF117" s="126">
        <v>71.43</v>
      </c>
      <c r="AG117" s="104">
        <f t="shared" si="70"/>
        <v>857.1600000000001</v>
      </c>
      <c r="AH117" s="101">
        <f t="shared" si="71"/>
        <v>16670.0768</v>
      </c>
      <c r="AI117" s="77">
        <f t="shared" si="67"/>
        <v>1714.3200000000002</v>
      </c>
      <c r="AJ117" s="106">
        <f t="shared" si="55"/>
        <v>18384.3968</v>
      </c>
      <c r="AK117" s="101">
        <f t="shared" si="68"/>
        <v>5001.023039999999</v>
      </c>
      <c r="AL117" s="101">
        <f t="shared" si="69"/>
        <v>21671.09984</v>
      </c>
    </row>
    <row r="118" spans="1:38" s="76" customFormat="1" ht="15" hidden="1">
      <c r="A118" s="111" t="s">
        <v>230</v>
      </c>
      <c r="B118" s="111" t="s">
        <v>282</v>
      </c>
      <c r="C118" s="116" t="s">
        <v>284</v>
      </c>
      <c r="D118" s="76">
        <v>1.5</v>
      </c>
      <c r="E118" s="118" t="s">
        <v>278</v>
      </c>
      <c r="F118" s="77">
        <v>11114.73</v>
      </c>
      <c r="G118" s="100">
        <v>0.04</v>
      </c>
      <c r="H118" s="118" t="s">
        <v>278</v>
      </c>
      <c r="I118" s="118" t="s">
        <v>278</v>
      </c>
      <c r="J118" s="113">
        <f t="shared" si="56"/>
        <v>11559.3192</v>
      </c>
      <c r="K118" s="77">
        <v>72.35</v>
      </c>
      <c r="L118" s="77">
        <f t="shared" si="57"/>
        <v>868.1999999999999</v>
      </c>
      <c r="M118" s="101">
        <f t="shared" si="58"/>
        <v>23118.6384</v>
      </c>
      <c r="N118" s="101">
        <f t="shared" si="59"/>
        <v>1736.3999999999999</v>
      </c>
      <c r="O118" s="101">
        <f t="shared" si="52"/>
        <v>24855.0384</v>
      </c>
      <c r="Q118" s="101">
        <f t="shared" si="60"/>
        <v>6935.59152</v>
      </c>
      <c r="R118" s="101">
        <f t="shared" si="61"/>
        <v>30054.229919999998</v>
      </c>
      <c r="S118" s="102">
        <v>0.04</v>
      </c>
      <c r="T118" s="118" t="s">
        <v>278</v>
      </c>
      <c r="U118" s="101">
        <v>12021.69</v>
      </c>
      <c r="V118" s="76">
        <v>71.43</v>
      </c>
      <c r="W118" s="78">
        <f t="shared" si="62"/>
        <v>857.1600000000001</v>
      </c>
      <c r="X118" s="101">
        <f t="shared" si="63"/>
        <v>24043.38</v>
      </c>
      <c r="Y118" s="101">
        <f t="shared" si="64"/>
        <v>1714.3200000000002</v>
      </c>
      <c r="Z118" s="101">
        <f t="shared" si="53"/>
        <v>25757.7</v>
      </c>
      <c r="AA118" s="101">
        <f t="shared" si="65"/>
        <v>7213.014</v>
      </c>
      <c r="AB118" s="101">
        <f t="shared" si="66"/>
        <v>31256.394</v>
      </c>
      <c r="AC118" s="103">
        <v>0.04</v>
      </c>
      <c r="AD118" s="120" t="s">
        <v>278</v>
      </c>
      <c r="AE118" s="125">
        <f t="shared" si="54"/>
        <v>12502.5576</v>
      </c>
      <c r="AF118" s="126">
        <v>71.43</v>
      </c>
      <c r="AG118" s="104">
        <f t="shared" si="70"/>
        <v>857.1600000000001</v>
      </c>
      <c r="AH118" s="101">
        <f t="shared" si="71"/>
        <v>25005.1152</v>
      </c>
      <c r="AI118" s="77">
        <f t="shared" si="67"/>
        <v>1714.3200000000002</v>
      </c>
      <c r="AJ118" s="106">
        <f t="shared" si="55"/>
        <v>26719.4352</v>
      </c>
      <c r="AK118" s="101">
        <f t="shared" si="68"/>
        <v>7501.53456</v>
      </c>
      <c r="AL118" s="101">
        <f t="shared" si="69"/>
        <v>32506.64976</v>
      </c>
    </row>
    <row r="119" spans="1:38" s="76" customFormat="1" ht="15" hidden="1">
      <c r="A119" s="111" t="s">
        <v>230</v>
      </c>
      <c r="B119" s="111" t="s">
        <v>285</v>
      </c>
      <c r="C119" s="116" t="s">
        <v>286</v>
      </c>
      <c r="E119" s="118"/>
      <c r="F119" s="77"/>
      <c r="G119" s="100"/>
      <c r="H119" s="118"/>
      <c r="I119" s="118"/>
      <c r="J119" s="113"/>
      <c r="K119" s="77"/>
      <c r="L119" s="77"/>
      <c r="M119" s="101"/>
      <c r="N119" s="101"/>
      <c r="O119" s="101"/>
      <c r="Q119" s="101"/>
      <c r="R119" s="101"/>
      <c r="S119" s="102"/>
      <c r="T119" s="118" t="s">
        <v>278</v>
      </c>
      <c r="U119" s="101">
        <v>6540</v>
      </c>
      <c r="V119" s="76">
        <v>71.43</v>
      </c>
      <c r="W119" s="78">
        <f t="shared" si="62"/>
        <v>857.1600000000001</v>
      </c>
      <c r="X119" s="101">
        <f t="shared" si="63"/>
        <v>13080</v>
      </c>
      <c r="Y119" s="101">
        <f t="shared" si="64"/>
        <v>1714.3200000000002</v>
      </c>
      <c r="Z119" s="101">
        <f t="shared" si="53"/>
        <v>14794.32</v>
      </c>
      <c r="AA119" s="101">
        <f t="shared" si="65"/>
        <v>3924</v>
      </c>
      <c r="AB119" s="101">
        <f t="shared" si="66"/>
        <v>17004</v>
      </c>
      <c r="AC119" s="132" t="s">
        <v>287</v>
      </c>
      <c r="AD119" s="120" t="s">
        <v>278</v>
      </c>
      <c r="AE119" s="104">
        <v>6540</v>
      </c>
      <c r="AF119" s="126">
        <v>71.43</v>
      </c>
      <c r="AG119" s="104">
        <f t="shared" si="70"/>
        <v>857.1600000000001</v>
      </c>
      <c r="AH119" s="101">
        <f t="shared" si="71"/>
        <v>13080</v>
      </c>
      <c r="AI119" s="77">
        <f t="shared" si="67"/>
        <v>1714.3200000000002</v>
      </c>
      <c r="AJ119" s="106">
        <f t="shared" si="55"/>
        <v>14794.32</v>
      </c>
      <c r="AK119" s="101">
        <f t="shared" si="68"/>
        <v>3924</v>
      </c>
      <c r="AL119" s="101">
        <f t="shared" si="69"/>
        <v>17004</v>
      </c>
    </row>
    <row r="120" spans="1:38" s="76" customFormat="1" ht="15" hidden="1">
      <c r="A120" s="111" t="s">
        <v>230</v>
      </c>
      <c r="B120" s="111" t="s">
        <v>285</v>
      </c>
      <c r="C120" s="116" t="s">
        <v>288</v>
      </c>
      <c r="E120" s="118"/>
      <c r="F120" s="77"/>
      <c r="G120" s="100"/>
      <c r="H120" s="118"/>
      <c r="I120" s="118"/>
      <c r="J120" s="113"/>
      <c r="K120" s="77"/>
      <c r="L120" s="77"/>
      <c r="M120" s="101"/>
      <c r="N120" s="101"/>
      <c r="O120" s="101"/>
      <c r="Q120" s="101"/>
      <c r="R120" s="101"/>
      <c r="S120" s="102"/>
      <c r="T120" s="118"/>
      <c r="U120" s="101"/>
      <c r="W120" s="78"/>
      <c r="X120" s="101"/>
      <c r="Y120" s="101"/>
      <c r="Z120" s="101"/>
      <c r="AA120" s="101"/>
      <c r="AB120" s="101"/>
      <c r="AC120" s="132"/>
      <c r="AD120" s="120" t="s">
        <v>278</v>
      </c>
      <c r="AE120" s="104">
        <v>8306</v>
      </c>
      <c r="AF120" s="126">
        <v>71.43</v>
      </c>
      <c r="AG120" s="104">
        <f t="shared" si="70"/>
        <v>857.1600000000001</v>
      </c>
      <c r="AH120" s="101">
        <f t="shared" si="71"/>
        <v>16612</v>
      </c>
      <c r="AI120" s="77">
        <f t="shared" si="67"/>
        <v>1714.3200000000002</v>
      </c>
      <c r="AJ120" s="106">
        <f t="shared" si="55"/>
        <v>18326.32</v>
      </c>
      <c r="AK120" s="101">
        <f t="shared" si="68"/>
        <v>4983.599999999999</v>
      </c>
      <c r="AL120" s="101">
        <f t="shared" si="69"/>
        <v>21595.6</v>
      </c>
    </row>
    <row r="121" spans="1:38" s="76" customFormat="1" ht="15" hidden="1">
      <c r="A121" s="111" t="s">
        <v>230</v>
      </c>
      <c r="B121" s="111" t="s">
        <v>285</v>
      </c>
      <c r="C121" s="116" t="s">
        <v>289</v>
      </c>
      <c r="E121" s="118"/>
      <c r="F121" s="77"/>
      <c r="G121" s="100"/>
      <c r="H121" s="118"/>
      <c r="I121" s="118"/>
      <c r="J121" s="113"/>
      <c r="K121" s="77"/>
      <c r="L121" s="77"/>
      <c r="M121" s="101"/>
      <c r="N121" s="101"/>
      <c r="O121" s="101"/>
      <c r="Q121" s="101"/>
      <c r="R121" s="101"/>
      <c r="S121" s="102"/>
      <c r="T121" s="118" t="s">
        <v>278</v>
      </c>
      <c r="U121" s="101">
        <f>U119*150%</f>
        <v>9810</v>
      </c>
      <c r="V121" s="76">
        <v>71.43</v>
      </c>
      <c r="W121" s="78">
        <f t="shared" si="62"/>
        <v>857.1600000000001</v>
      </c>
      <c r="X121" s="101">
        <f t="shared" si="63"/>
        <v>19620</v>
      </c>
      <c r="Y121" s="101">
        <f t="shared" si="64"/>
        <v>1714.3200000000002</v>
      </c>
      <c r="Z121" s="101">
        <f t="shared" si="53"/>
        <v>21334.32</v>
      </c>
      <c r="AA121" s="101">
        <f t="shared" si="65"/>
        <v>5886</v>
      </c>
      <c r="AB121" s="101">
        <f t="shared" si="66"/>
        <v>25506</v>
      </c>
      <c r="AC121" s="132" t="s">
        <v>287</v>
      </c>
      <c r="AD121" s="120" t="s">
        <v>278</v>
      </c>
      <c r="AE121" s="104">
        <v>9810</v>
      </c>
      <c r="AF121" s="126">
        <v>71.43</v>
      </c>
      <c r="AG121" s="104">
        <f t="shared" si="70"/>
        <v>857.1600000000001</v>
      </c>
      <c r="AH121" s="101">
        <f t="shared" si="71"/>
        <v>19620</v>
      </c>
      <c r="AI121" s="77">
        <f t="shared" si="67"/>
        <v>1714.3200000000002</v>
      </c>
      <c r="AJ121" s="106">
        <f t="shared" si="55"/>
        <v>21334.32</v>
      </c>
      <c r="AK121" s="101">
        <f t="shared" si="68"/>
        <v>5886</v>
      </c>
      <c r="AL121" s="101">
        <f t="shared" si="69"/>
        <v>25506</v>
      </c>
    </row>
    <row r="122" spans="1:38" s="76" customFormat="1" ht="15" hidden="1">
      <c r="A122" s="111" t="s">
        <v>230</v>
      </c>
      <c r="B122" s="111" t="s">
        <v>290</v>
      </c>
      <c r="C122" s="116" t="s">
        <v>291</v>
      </c>
      <c r="D122" s="76">
        <v>1</v>
      </c>
      <c r="E122" s="118" t="s">
        <v>278</v>
      </c>
      <c r="F122" s="77">
        <v>6801.399</v>
      </c>
      <c r="G122" s="100">
        <v>0.04</v>
      </c>
      <c r="H122" s="118" t="s">
        <v>278</v>
      </c>
      <c r="I122" s="118" t="s">
        <v>292</v>
      </c>
      <c r="J122" s="113">
        <f>(1+G122)*F122</f>
        <v>7073.454960000001</v>
      </c>
      <c r="K122" s="77">
        <v>72.35</v>
      </c>
      <c r="L122" s="77">
        <f aca="true" t="shared" si="72" ref="L122:L131">K122*12</f>
        <v>868.1999999999999</v>
      </c>
      <c r="M122" s="101">
        <f>J122*2</f>
        <v>14146.909920000002</v>
      </c>
      <c r="N122" s="101">
        <f aca="true" t="shared" si="73" ref="N122:N131">L122*2</f>
        <v>1736.3999999999999</v>
      </c>
      <c r="O122" s="101">
        <f>M122+N122</f>
        <v>15883.309920000002</v>
      </c>
      <c r="Q122" s="101"/>
      <c r="R122" s="101">
        <f>J122*3</f>
        <v>21220.36488</v>
      </c>
      <c r="S122" s="102">
        <v>0.04</v>
      </c>
      <c r="T122" s="118" t="s">
        <v>292</v>
      </c>
      <c r="U122" s="101">
        <v>7356.39</v>
      </c>
      <c r="V122" s="76">
        <v>71.43</v>
      </c>
      <c r="W122" s="78">
        <f t="shared" si="62"/>
        <v>857.1600000000001</v>
      </c>
      <c r="X122" s="101">
        <f t="shared" si="63"/>
        <v>14712.78</v>
      </c>
      <c r="Y122" s="101">
        <f t="shared" si="64"/>
        <v>1714.3200000000002</v>
      </c>
      <c r="Z122" s="101">
        <f t="shared" si="53"/>
        <v>16427.100000000002</v>
      </c>
      <c r="AB122" s="101"/>
      <c r="AC122" s="103">
        <v>0.04</v>
      </c>
      <c r="AD122" s="120" t="s">
        <v>292</v>
      </c>
      <c r="AE122" s="125">
        <f>U122+(U122*AC122)</f>
        <v>7650.645600000001</v>
      </c>
      <c r="AF122" s="126">
        <v>71.43</v>
      </c>
      <c r="AG122" s="104">
        <f t="shared" si="70"/>
        <v>857.1600000000001</v>
      </c>
      <c r="AH122" s="101">
        <f t="shared" si="71"/>
        <v>15301.291200000001</v>
      </c>
      <c r="AI122" s="77">
        <f t="shared" si="67"/>
        <v>1714.3200000000002</v>
      </c>
      <c r="AJ122" s="106">
        <f t="shared" si="55"/>
        <v>17015.611200000003</v>
      </c>
      <c r="AL122" s="101">
        <f>AE122*3</f>
        <v>22951.936800000003</v>
      </c>
    </row>
    <row r="123" spans="1:38" s="76" customFormat="1" ht="15" hidden="1">
      <c r="A123" s="111" t="s">
        <v>230</v>
      </c>
      <c r="B123" s="111" t="s">
        <v>290</v>
      </c>
      <c r="C123" s="116" t="s">
        <v>293</v>
      </c>
      <c r="D123" s="76">
        <v>1.27</v>
      </c>
      <c r="E123" s="118" t="s">
        <v>278</v>
      </c>
      <c r="F123" s="77">
        <v>8637.776730000001</v>
      </c>
      <c r="G123" s="100">
        <v>0.04</v>
      </c>
      <c r="H123" s="118" t="s">
        <v>278</v>
      </c>
      <c r="I123" s="118" t="s">
        <v>292</v>
      </c>
      <c r="J123" s="113">
        <f>(1+G123)*F123</f>
        <v>8983.287799200001</v>
      </c>
      <c r="K123" s="77">
        <v>72.35</v>
      </c>
      <c r="L123" s="77">
        <f t="shared" si="72"/>
        <v>868.1999999999999</v>
      </c>
      <c r="M123" s="101">
        <f>J123*2</f>
        <v>17966.575598400002</v>
      </c>
      <c r="N123" s="101">
        <f t="shared" si="73"/>
        <v>1736.3999999999999</v>
      </c>
      <c r="O123" s="101">
        <f>M123+N123</f>
        <v>19702.975598400004</v>
      </c>
      <c r="Q123" s="101"/>
      <c r="R123" s="101">
        <f>J123*3</f>
        <v>26949.863397600006</v>
      </c>
      <c r="S123" s="102">
        <v>0.04</v>
      </c>
      <c r="T123" s="118" t="s">
        <v>292</v>
      </c>
      <c r="U123" s="101">
        <v>9342.62</v>
      </c>
      <c r="V123" s="76">
        <v>71.43</v>
      </c>
      <c r="W123" s="78">
        <f t="shared" si="62"/>
        <v>857.1600000000001</v>
      </c>
      <c r="X123" s="101">
        <f t="shared" si="63"/>
        <v>18685.24</v>
      </c>
      <c r="Y123" s="101">
        <f t="shared" si="64"/>
        <v>1714.3200000000002</v>
      </c>
      <c r="Z123" s="101">
        <f t="shared" si="53"/>
        <v>20399.56</v>
      </c>
      <c r="AB123" s="101"/>
      <c r="AC123" s="103">
        <v>0.04</v>
      </c>
      <c r="AD123" s="120" t="s">
        <v>292</v>
      </c>
      <c r="AE123" s="125">
        <f>U123+(U123*AC123)</f>
        <v>9716.3248</v>
      </c>
      <c r="AF123" s="126">
        <v>71.43</v>
      </c>
      <c r="AG123" s="104">
        <f t="shared" si="70"/>
        <v>857.1600000000001</v>
      </c>
      <c r="AH123" s="101">
        <f t="shared" si="71"/>
        <v>19432.6496</v>
      </c>
      <c r="AI123" s="77">
        <f t="shared" si="67"/>
        <v>1714.3200000000002</v>
      </c>
      <c r="AJ123" s="106">
        <f t="shared" si="55"/>
        <v>21146.9696</v>
      </c>
      <c r="AL123" s="101">
        <f>AE123*3</f>
        <v>29148.9744</v>
      </c>
    </row>
    <row r="124" spans="1:38" s="76" customFormat="1" ht="15" hidden="1">
      <c r="A124" s="111" t="s">
        <v>230</v>
      </c>
      <c r="B124" s="111" t="s">
        <v>290</v>
      </c>
      <c r="C124" s="116" t="s">
        <v>294</v>
      </c>
      <c r="D124" s="76">
        <v>1.5</v>
      </c>
      <c r="E124" s="118" t="s">
        <v>278</v>
      </c>
      <c r="F124" s="77">
        <v>10202.098500000002</v>
      </c>
      <c r="G124" s="100">
        <v>0.04</v>
      </c>
      <c r="H124" s="118" t="s">
        <v>278</v>
      </c>
      <c r="I124" s="118" t="s">
        <v>292</v>
      </c>
      <c r="J124" s="113">
        <f>(1+G124)*F124</f>
        <v>10610.182440000002</v>
      </c>
      <c r="K124" s="77">
        <v>72.35</v>
      </c>
      <c r="L124" s="77">
        <f t="shared" si="72"/>
        <v>868.1999999999999</v>
      </c>
      <c r="M124" s="101">
        <f>J124*2</f>
        <v>21220.364880000005</v>
      </c>
      <c r="N124" s="101">
        <f t="shared" si="73"/>
        <v>1736.3999999999999</v>
      </c>
      <c r="O124" s="101">
        <f>M124+N124</f>
        <v>22956.764880000006</v>
      </c>
      <c r="Q124" s="101"/>
      <c r="R124" s="101">
        <f>J124*3</f>
        <v>31830.547320000005</v>
      </c>
      <c r="S124" s="102">
        <v>0.04</v>
      </c>
      <c r="T124" s="118" t="s">
        <v>292</v>
      </c>
      <c r="U124" s="101">
        <v>11034.59</v>
      </c>
      <c r="V124" s="76">
        <v>71.43</v>
      </c>
      <c r="W124" s="78">
        <f t="shared" si="62"/>
        <v>857.1600000000001</v>
      </c>
      <c r="X124" s="101">
        <f t="shared" si="63"/>
        <v>22069.18</v>
      </c>
      <c r="Y124" s="101">
        <f t="shared" si="64"/>
        <v>1714.3200000000002</v>
      </c>
      <c r="Z124" s="101">
        <f t="shared" si="53"/>
        <v>23783.5</v>
      </c>
      <c r="AB124" s="101"/>
      <c r="AC124" s="103">
        <v>0.04</v>
      </c>
      <c r="AD124" s="120" t="s">
        <v>292</v>
      </c>
      <c r="AE124" s="125">
        <f>U124+(U124*AC124)</f>
        <v>11475.9736</v>
      </c>
      <c r="AF124" s="126">
        <v>71.43</v>
      </c>
      <c r="AG124" s="104">
        <f t="shared" si="70"/>
        <v>857.1600000000001</v>
      </c>
      <c r="AH124" s="101">
        <f t="shared" si="71"/>
        <v>22951.9472</v>
      </c>
      <c r="AI124" s="77">
        <f t="shared" si="67"/>
        <v>1714.3200000000002</v>
      </c>
      <c r="AJ124" s="106">
        <f t="shared" si="55"/>
        <v>24666.2672</v>
      </c>
      <c r="AL124" s="101">
        <f>AE124*3</f>
        <v>34427.9208</v>
      </c>
    </row>
    <row r="125" spans="1:36" s="76" customFormat="1" ht="15" hidden="1">
      <c r="A125" s="111" t="s">
        <v>230</v>
      </c>
      <c r="B125" s="111" t="s">
        <v>295</v>
      </c>
      <c r="C125" s="116" t="s">
        <v>296</v>
      </c>
      <c r="D125" s="76">
        <v>1</v>
      </c>
      <c r="E125" s="77">
        <v>780</v>
      </c>
      <c r="F125" s="77"/>
      <c r="G125" s="100">
        <v>0.04</v>
      </c>
      <c r="H125" s="77">
        <f aca="true" t="shared" si="74" ref="H125:H131">(1+G125)*E125</f>
        <v>811.2</v>
      </c>
      <c r="I125" s="77">
        <v>811.2</v>
      </c>
      <c r="J125" s="113" t="s">
        <v>170</v>
      </c>
      <c r="K125" s="77">
        <v>72.35</v>
      </c>
      <c r="L125" s="77">
        <f t="shared" si="72"/>
        <v>868.1999999999999</v>
      </c>
      <c r="M125" s="77" t="s">
        <v>170</v>
      </c>
      <c r="N125" s="101">
        <f t="shared" si="73"/>
        <v>1736.3999999999999</v>
      </c>
      <c r="O125" s="77" t="s">
        <v>170</v>
      </c>
      <c r="S125" s="102">
        <v>0.04</v>
      </c>
      <c r="T125" s="101">
        <v>843.65</v>
      </c>
      <c r="U125" s="101" t="s">
        <v>170</v>
      </c>
      <c r="V125" s="76">
        <v>71.43</v>
      </c>
      <c r="W125" s="78">
        <f t="shared" si="62"/>
        <v>857.1600000000001</v>
      </c>
      <c r="X125" s="101" t="s">
        <v>170</v>
      </c>
      <c r="Y125" s="101">
        <f t="shared" si="64"/>
        <v>1714.3200000000002</v>
      </c>
      <c r="Z125" s="101" t="s">
        <v>170</v>
      </c>
      <c r="AC125" s="103">
        <v>0.04</v>
      </c>
      <c r="AD125" s="101">
        <f aca="true" t="shared" si="75" ref="AD125:AD131">T125+(T125*AC125)</f>
        <v>877.396</v>
      </c>
      <c r="AE125" s="106" t="s">
        <v>170</v>
      </c>
      <c r="AF125" s="105">
        <v>71.43</v>
      </c>
      <c r="AG125" s="104">
        <f t="shared" si="70"/>
        <v>857.1600000000001</v>
      </c>
      <c r="AH125" s="76" t="s">
        <v>170</v>
      </c>
      <c r="AI125" s="77">
        <f t="shared" si="67"/>
        <v>1714.3200000000002</v>
      </c>
      <c r="AJ125" s="79" t="s">
        <v>170</v>
      </c>
    </row>
    <row r="126" spans="1:36" s="76" customFormat="1" ht="15" hidden="1">
      <c r="A126" s="111" t="s">
        <v>230</v>
      </c>
      <c r="B126" s="111" t="s">
        <v>295</v>
      </c>
      <c r="C126" s="117" t="s">
        <v>297</v>
      </c>
      <c r="D126" s="76">
        <v>1.27</v>
      </c>
      <c r="E126" s="77">
        <v>990.6</v>
      </c>
      <c r="F126" s="77"/>
      <c r="G126" s="100">
        <v>0.04</v>
      </c>
      <c r="H126" s="77">
        <f t="shared" si="74"/>
        <v>1030.2240000000002</v>
      </c>
      <c r="I126" s="77">
        <v>1030.22</v>
      </c>
      <c r="J126" s="113" t="s">
        <v>170</v>
      </c>
      <c r="K126" s="77">
        <v>72.35</v>
      </c>
      <c r="L126" s="77">
        <f t="shared" si="72"/>
        <v>868.1999999999999</v>
      </c>
      <c r="M126" s="77" t="s">
        <v>170</v>
      </c>
      <c r="N126" s="101">
        <f t="shared" si="73"/>
        <v>1736.3999999999999</v>
      </c>
      <c r="O126" s="77" t="s">
        <v>170</v>
      </c>
      <c r="S126" s="102">
        <v>0.04</v>
      </c>
      <c r="T126" s="101">
        <v>1071.43</v>
      </c>
      <c r="U126" s="101" t="s">
        <v>170</v>
      </c>
      <c r="V126" s="76">
        <v>71.43</v>
      </c>
      <c r="W126" s="78">
        <f t="shared" si="62"/>
        <v>857.1600000000001</v>
      </c>
      <c r="X126" s="101" t="s">
        <v>170</v>
      </c>
      <c r="Y126" s="101">
        <f t="shared" si="64"/>
        <v>1714.3200000000002</v>
      </c>
      <c r="Z126" s="101" t="s">
        <v>170</v>
      </c>
      <c r="AC126" s="103">
        <v>0.04</v>
      </c>
      <c r="AD126" s="101">
        <f t="shared" si="75"/>
        <v>1114.2872</v>
      </c>
      <c r="AE126" s="106" t="s">
        <v>170</v>
      </c>
      <c r="AF126" s="105">
        <v>71.43</v>
      </c>
      <c r="AG126" s="104">
        <f t="shared" si="70"/>
        <v>857.1600000000001</v>
      </c>
      <c r="AH126" s="76" t="s">
        <v>170</v>
      </c>
      <c r="AI126" s="77">
        <f t="shared" si="67"/>
        <v>1714.3200000000002</v>
      </c>
      <c r="AJ126" s="79" t="s">
        <v>170</v>
      </c>
    </row>
    <row r="127" spans="1:36" s="76" customFormat="1" ht="15" hidden="1">
      <c r="A127" s="111" t="s">
        <v>230</v>
      </c>
      <c r="B127" s="111" t="s">
        <v>295</v>
      </c>
      <c r="C127" s="117" t="s">
        <v>298</v>
      </c>
      <c r="D127" s="76">
        <v>1.5</v>
      </c>
      <c r="E127" s="77">
        <v>1170</v>
      </c>
      <c r="F127" s="77"/>
      <c r="G127" s="100">
        <v>0.04</v>
      </c>
      <c r="H127" s="77">
        <f t="shared" si="74"/>
        <v>1216.8</v>
      </c>
      <c r="I127" s="77">
        <v>1216.8</v>
      </c>
      <c r="J127" s="113" t="s">
        <v>170</v>
      </c>
      <c r="K127" s="77">
        <v>72.35</v>
      </c>
      <c r="L127" s="77">
        <f t="shared" si="72"/>
        <v>868.1999999999999</v>
      </c>
      <c r="M127" s="77" t="s">
        <v>170</v>
      </c>
      <c r="N127" s="101">
        <f t="shared" si="73"/>
        <v>1736.3999999999999</v>
      </c>
      <c r="O127" s="77" t="s">
        <v>170</v>
      </c>
      <c r="S127" s="102">
        <v>0.04</v>
      </c>
      <c r="T127" s="101">
        <v>1265.47</v>
      </c>
      <c r="U127" s="101" t="s">
        <v>170</v>
      </c>
      <c r="V127" s="76">
        <v>71.43</v>
      </c>
      <c r="W127" s="78">
        <f t="shared" si="62"/>
        <v>857.1600000000001</v>
      </c>
      <c r="X127" s="101" t="s">
        <v>170</v>
      </c>
      <c r="Y127" s="101">
        <f t="shared" si="64"/>
        <v>1714.3200000000002</v>
      </c>
      <c r="Z127" s="101" t="s">
        <v>170</v>
      </c>
      <c r="AC127" s="103">
        <v>0.04</v>
      </c>
      <c r="AD127" s="101">
        <f t="shared" si="75"/>
        <v>1316.0888</v>
      </c>
      <c r="AE127" s="106" t="s">
        <v>170</v>
      </c>
      <c r="AF127" s="105">
        <v>71.43</v>
      </c>
      <c r="AG127" s="104">
        <f t="shared" si="70"/>
        <v>857.1600000000001</v>
      </c>
      <c r="AH127" s="76" t="s">
        <v>170</v>
      </c>
      <c r="AI127" s="77">
        <f t="shared" si="67"/>
        <v>1714.3200000000002</v>
      </c>
      <c r="AJ127" s="79" t="s">
        <v>170</v>
      </c>
    </row>
    <row r="128" spans="1:36" s="76" customFormat="1" ht="15" hidden="1">
      <c r="A128" s="111" t="s">
        <v>230</v>
      </c>
      <c r="B128" s="111" t="s">
        <v>299</v>
      </c>
      <c r="C128" s="117" t="s">
        <v>300</v>
      </c>
      <c r="D128" s="76">
        <v>1</v>
      </c>
      <c r="E128" s="77">
        <v>438.90000000000003</v>
      </c>
      <c r="F128" s="77"/>
      <c r="G128" s="100">
        <v>0.05</v>
      </c>
      <c r="H128" s="77">
        <f t="shared" si="74"/>
        <v>460.845</v>
      </c>
      <c r="I128" s="77">
        <v>460.85</v>
      </c>
      <c r="J128" s="113">
        <f>I128*12</f>
        <v>5530.200000000001</v>
      </c>
      <c r="K128" s="77">
        <v>72.35</v>
      </c>
      <c r="L128" s="77">
        <f t="shared" si="72"/>
        <v>868.1999999999999</v>
      </c>
      <c r="M128" s="101">
        <f>J128*2</f>
        <v>11060.400000000001</v>
      </c>
      <c r="N128" s="101">
        <f t="shared" si="73"/>
        <v>1736.3999999999999</v>
      </c>
      <c r="O128" s="101">
        <f>M128+N128</f>
        <v>12796.800000000001</v>
      </c>
      <c r="S128" s="102">
        <v>0.04</v>
      </c>
      <c r="T128" s="101">
        <v>479.28</v>
      </c>
      <c r="U128" s="101">
        <f>T128*12</f>
        <v>5751.36</v>
      </c>
      <c r="V128" s="76">
        <v>71.43</v>
      </c>
      <c r="W128" s="78">
        <f t="shared" si="62"/>
        <v>857.1600000000001</v>
      </c>
      <c r="X128" s="101">
        <f>U128*2</f>
        <v>11502.72</v>
      </c>
      <c r="Y128" s="101">
        <f t="shared" si="64"/>
        <v>1714.3200000000002</v>
      </c>
      <c r="Z128" s="101">
        <f>X128+Y128</f>
        <v>13217.039999999999</v>
      </c>
      <c r="AC128" s="103">
        <v>0.04</v>
      </c>
      <c r="AD128" s="101">
        <f t="shared" si="75"/>
        <v>498.4512</v>
      </c>
      <c r="AE128" s="106">
        <f>AD128*12</f>
        <v>5981.4144</v>
      </c>
      <c r="AF128" s="105">
        <v>71.43</v>
      </c>
      <c r="AG128" s="104">
        <f t="shared" si="70"/>
        <v>857.1600000000001</v>
      </c>
      <c r="AH128" s="101">
        <f>AE128*2</f>
        <v>11962.8288</v>
      </c>
      <c r="AI128" s="77">
        <f t="shared" si="67"/>
        <v>1714.3200000000002</v>
      </c>
      <c r="AJ128" s="106">
        <f>AH128+AI128</f>
        <v>13677.148799999999</v>
      </c>
    </row>
    <row r="129" spans="1:36" s="76" customFormat="1" ht="15" hidden="1">
      <c r="A129" s="111" t="s">
        <v>230</v>
      </c>
      <c r="B129" s="111" t="s">
        <v>299</v>
      </c>
      <c r="C129" s="117" t="s">
        <v>301</v>
      </c>
      <c r="D129" s="76">
        <v>1.27</v>
      </c>
      <c r="E129" s="77">
        <v>557.403</v>
      </c>
      <c r="F129" s="77"/>
      <c r="G129" s="100">
        <v>0.05</v>
      </c>
      <c r="H129" s="77">
        <f t="shared" si="74"/>
        <v>585.2731500000001</v>
      </c>
      <c r="I129" s="77">
        <v>585.27</v>
      </c>
      <c r="J129" s="113">
        <f>I129*12</f>
        <v>7023.24</v>
      </c>
      <c r="K129" s="77">
        <v>72.35</v>
      </c>
      <c r="L129" s="77">
        <f t="shared" si="72"/>
        <v>868.1999999999999</v>
      </c>
      <c r="M129" s="101">
        <f>J129*2</f>
        <v>14046.48</v>
      </c>
      <c r="N129" s="101">
        <f t="shared" si="73"/>
        <v>1736.3999999999999</v>
      </c>
      <c r="O129" s="101">
        <f>M129+N129</f>
        <v>15782.88</v>
      </c>
      <c r="S129" s="102">
        <v>0.04</v>
      </c>
      <c r="T129" s="101">
        <v>608.68</v>
      </c>
      <c r="U129" s="101">
        <f>T129*12</f>
        <v>7304.16</v>
      </c>
      <c r="V129" s="76">
        <v>71.43</v>
      </c>
      <c r="W129" s="78">
        <f t="shared" si="62"/>
        <v>857.1600000000001</v>
      </c>
      <c r="X129" s="101">
        <f>U129*2</f>
        <v>14608.32</v>
      </c>
      <c r="Y129" s="101">
        <f t="shared" si="64"/>
        <v>1714.3200000000002</v>
      </c>
      <c r="Z129" s="101">
        <f>X129+Y129</f>
        <v>16322.64</v>
      </c>
      <c r="AC129" s="103">
        <v>0.04</v>
      </c>
      <c r="AD129" s="101">
        <f t="shared" si="75"/>
        <v>633.0272</v>
      </c>
      <c r="AE129" s="106">
        <f>AD129*12</f>
        <v>7596.3264</v>
      </c>
      <c r="AF129" s="105">
        <v>71.43</v>
      </c>
      <c r="AG129" s="104">
        <f t="shared" si="70"/>
        <v>857.1600000000001</v>
      </c>
      <c r="AH129" s="101">
        <f>AE129*2</f>
        <v>15192.6528</v>
      </c>
      <c r="AI129" s="77">
        <f t="shared" si="67"/>
        <v>1714.3200000000002</v>
      </c>
      <c r="AJ129" s="106">
        <f>AH129+AI129</f>
        <v>16906.9728</v>
      </c>
    </row>
    <row r="130" spans="1:36" s="76" customFormat="1" ht="15" hidden="1">
      <c r="A130" s="111" t="s">
        <v>230</v>
      </c>
      <c r="B130" s="111" t="s">
        <v>299</v>
      </c>
      <c r="C130" s="117" t="s">
        <v>302</v>
      </c>
      <c r="D130" s="76">
        <v>1.5</v>
      </c>
      <c r="E130" s="77">
        <v>658.35</v>
      </c>
      <c r="F130" s="77"/>
      <c r="G130" s="100">
        <v>0.05</v>
      </c>
      <c r="H130" s="77">
        <f t="shared" si="74"/>
        <v>691.2675</v>
      </c>
      <c r="I130" s="77">
        <v>691.27</v>
      </c>
      <c r="J130" s="113">
        <f>I130*12</f>
        <v>8295.24</v>
      </c>
      <c r="K130" s="77">
        <v>72.35</v>
      </c>
      <c r="L130" s="77">
        <f t="shared" si="72"/>
        <v>868.1999999999999</v>
      </c>
      <c r="M130" s="101">
        <f>J130*2</f>
        <v>16590.48</v>
      </c>
      <c r="N130" s="101">
        <f t="shared" si="73"/>
        <v>1736.3999999999999</v>
      </c>
      <c r="O130" s="101">
        <f>M130+N130</f>
        <v>18326.88</v>
      </c>
      <c r="S130" s="102">
        <v>0.04</v>
      </c>
      <c r="T130" s="101">
        <v>718.92</v>
      </c>
      <c r="U130" s="101">
        <f>T130*12</f>
        <v>8627.039999999999</v>
      </c>
      <c r="V130" s="76">
        <v>71.43</v>
      </c>
      <c r="W130" s="78">
        <f t="shared" si="62"/>
        <v>857.1600000000001</v>
      </c>
      <c r="X130" s="101">
        <f>U130*2</f>
        <v>17254.079999999998</v>
      </c>
      <c r="Y130" s="101">
        <f t="shared" si="64"/>
        <v>1714.3200000000002</v>
      </c>
      <c r="Z130" s="101">
        <f>X130+Y130</f>
        <v>18968.399999999998</v>
      </c>
      <c r="AC130" s="103">
        <v>0.04</v>
      </c>
      <c r="AD130" s="101">
        <f t="shared" si="75"/>
        <v>747.6768</v>
      </c>
      <c r="AE130" s="106">
        <f>AD130*12</f>
        <v>8972.121599999999</v>
      </c>
      <c r="AF130" s="105">
        <v>71.43</v>
      </c>
      <c r="AG130" s="104">
        <f t="shared" si="70"/>
        <v>857.1600000000001</v>
      </c>
      <c r="AH130" s="101">
        <f>AE130*2</f>
        <v>17944.243199999997</v>
      </c>
      <c r="AI130" s="77">
        <f t="shared" si="67"/>
        <v>1714.3200000000002</v>
      </c>
      <c r="AJ130" s="106">
        <f>AH130+AI130</f>
        <v>19658.563199999997</v>
      </c>
    </row>
    <row r="131" spans="1:36" s="76" customFormat="1" ht="15" hidden="1">
      <c r="A131" s="111" t="s">
        <v>230</v>
      </c>
      <c r="B131" s="111" t="s">
        <v>299</v>
      </c>
      <c r="C131" s="117" t="s">
        <v>303</v>
      </c>
      <c r="D131" s="76">
        <v>2</v>
      </c>
      <c r="E131" s="77">
        <v>877.8000000000001</v>
      </c>
      <c r="F131" s="77"/>
      <c r="G131" s="100">
        <v>0.05</v>
      </c>
      <c r="H131" s="77">
        <f t="shared" si="74"/>
        <v>921.69</v>
      </c>
      <c r="I131" s="77">
        <v>921.69</v>
      </c>
      <c r="J131" s="113">
        <f>I131*12</f>
        <v>11060.28</v>
      </c>
      <c r="K131" s="77">
        <v>72.35</v>
      </c>
      <c r="L131" s="77">
        <f t="shared" si="72"/>
        <v>868.1999999999999</v>
      </c>
      <c r="M131" s="101">
        <f>J131*2</f>
        <v>22120.56</v>
      </c>
      <c r="N131" s="101">
        <f t="shared" si="73"/>
        <v>1736.3999999999999</v>
      </c>
      <c r="O131" s="101">
        <f>M131+N131</f>
        <v>23856.960000000003</v>
      </c>
      <c r="S131" s="102">
        <v>0.04</v>
      </c>
      <c r="T131" s="101">
        <v>958.56</v>
      </c>
      <c r="U131" s="101">
        <f>T131*12</f>
        <v>11502.72</v>
      </c>
      <c r="V131" s="76">
        <v>71.43</v>
      </c>
      <c r="W131" s="78">
        <f t="shared" si="62"/>
        <v>857.1600000000001</v>
      </c>
      <c r="X131" s="101">
        <f>U131*2</f>
        <v>23005.44</v>
      </c>
      <c r="Y131" s="101">
        <f t="shared" si="64"/>
        <v>1714.3200000000002</v>
      </c>
      <c r="Z131" s="101">
        <f>X131+Y131</f>
        <v>24719.76</v>
      </c>
      <c r="AC131" s="103">
        <v>0.04</v>
      </c>
      <c r="AD131" s="101">
        <f t="shared" si="75"/>
        <v>996.9024</v>
      </c>
      <c r="AE131" s="106">
        <f>AD131*12</f>
        <v>11962.8288</v>
      </c>
      <c r="AF131" s="105">
        <v>71.43</v>
      </c>
      <c r="AG131" s="104">
        <f t="shared" si="70"/>
        <v>857.1600000000001</v>
      </c>
      <c r="AH131" s="101">
        <f>AE131*2</f>
        <v>23925.6576</v>
      </c>
      <c r="AI131" s="77">
        <f t="shared" si="67"/>
        <v>1714.3200000000002</v>
      </c>
      <c r="AJ131" s="106">
        <f>AH131+AI131</f>
        <v>25639.9776</v>
      </c>
    </row>
    <row r="132" spans="1:36" s="76" customFormat="1" ht="15" hidden="1">
      <c r="A132" s="111"/>
      <c r="B132" s="111"/>
      <c r="C132" s="133"/>
      <c r="E132" s="77"/>
      <c r="F132" s="77"/>
      <c r="G132" s="100"/>
      <c r="H132" s="77"/>
      <c r="I132" s="77"/>
      <c r="J132" s="113"/>
      <c r="K132" s="77"/>
      <c r="L132" s="77"/>
      <c r="M132" s="101"/>
      <c r="N132" s="101"/>
      <c r="O132" s="101"/>
      <c r="W132" s="78"/>
      <c r="AC132" s="103"/>
      <c r="AE132" s="104"/>
      <c r="AF132" s="105"/>
      <c r="AG132" s="104"/>
      <c r="AI132" s="77"/>
      <c r="AJ132" s="79"/>
    </row>
    <row r="133" spans="1:36" s="76" customFormat="1" ht="15" hidden="1" collapsed="1">
      <c r="A133" s="111" t="s">
        <v>304</v>
      </c>
      <c r="B133" s="111"/>
      <c r="C133" s="101"/>
      <c r="D133" s="101"/>
      <c r="E133" s="101"/>
      <c r="F133" s="101"/>
      <c r="G133" s="101"/>
      <c r="H133" s="77"/>
      <c r="I133" s="77"/>
      <c r="J133" s="77"/>
      <c r="K133" s="77"/>
      <c r="L133" s="77"/>
      <c r="M133" s="76">
        <f>J133*2</f>
        <v>0</v>
      </c>
      <c r="V133" s="76">
        <f>V128*9</f>
        <v>642.8700000000001</v>
      </c>
      <c r="W133" s="78"/>
      <c r="AC133" s="103"/>
      <c r="AE133" s="104"/>
      <c r="AF133" s="105"/>
      <c r="AG133" s="104"/>
      <c r="AI133" s="77"/>
      <c r="AJ133" s="79"/>
    </row>
    <row r="134" spans="1:36" s="76" customFormat="1" ht="15" hidden="1">
      <c r="A134" s="101" t="s">
        <v>305</v>
      </c>
      <c r="B134" s="101"/>
      <c r="C134" s="101"/>
      <c r="D134" s="101"/>
      <c r="E134" s="101"/>
      <c r="F134" s="101"/>
      <c r="G134" s="101"/>
      <c r="H134" s="77"/>
      <c r="I134" s="77"/>
      <c r="J134" s="77"/>
      <c r="K134" s="77"/>
      <c r="L134" s="77"/>
      <c r="W134" s="78"/>
      <c r="AC134" s="103"/>
      <c r="AE134" s="104"/>
      <c r="AF134" s="105"/>
      <c r="AG134" s="104"/>
      <c r="AI134" s="77"/>
      <c r="AJ134" s="79"/>
    </row>
    <row r="135" spans="1:36" s="76" customFormat="1" ht="15">
      <c r="A135" s="101"/>
      <c r="B135" s="101"/>
      <c r="C135" s="101"/>
      <c r="D135" s="101"/>
      <c r="E135" s="101"/>
      <c r="F135" s="101"/>
      <c r="G135" s="101"/>
      <c r="H135" s="77"/>
      <c r="I135" s="77"/>
      <c r="J135" s="77"/>
      <c r="K135" s="77"/>
      <c r="L135" s="77"/>
      <c r="W135" s="78"/>
      <c r="AC135" s="103"/>
      <c r="AE135" s="104"/>
      <c r="AF135" s="105"/>
      <c r="AG135" s="104"/>
      <c r="AI135" s="77"/>
      <c r="AJ135" s="79"/>
    </row>
    <row r="136" spans="1:36" s="76" customFormat="1" ht="15">
      <c r="A136" s="101"/>
      <c r="B136" s="101"/>
      <c r="C136" s="101"/>
      <c r="D136" s="101"/>
      <c r="E136" s="101"/>
      <c r="F136" s="101"/>
      <c r="G136" s="101"/>
      <c r="H136" s="77"/>
      <c r="I136" s="77"/>
      <c r="J136" s="77"/>
      <c r="K136" s="77"/>
      <c r="L136" s="77"/>
      <c r="W136" s="78"/>
      <c r="AC136" s="103"/>
      <c r="AE136" s="104"/>
      <c r="AF136" s="105"/>
      <c r="AG136" s="104"/>
      <c r="AI136" s="77"/>
      <c r="AJ136" s="79"/>
    </row>
    <row r="137" spans="1:38" s="76" customFormat="1" ht="15">
      <c r="A137" s="75" t="s">
        <v>306</v>
      </c>
      <c r="B137" s="75"/>
      <c r="C137" s="101"/>
      <c r="D137" s="101"/>
      <c r="E137" s="101"/>
      <c r="F137" s="101"/>
      <c r="G137" s="101"/>
      <c r="H137" s="81" t="s">
        <v>134</v>
      </c>
      <c r="I137" s="81"/>
      <c r="J137" s="81"/>
      <c r="K137" s="82" t="s">
        <v>135</v>
      </c>
      <c r="L137" s="82"/>
      <c r="M137" s="83" t="s">
        <v>136</v>
      </c>
      <c r="N137" s="83"/>
      <c r="O137" s="83"/>
      <c r="T137" s="83" t="s">
        <v>134</v>
      </c>
      <c r="U137" s="83"/>
      <c r="V137" s="83" t="s">
        <v>135</v>
      </c>
      <c r="W137" s="83"/>
      <c r="X137" s="83" t="s">
        <v>136</v>
      </c>
      <c r="Y137" s="83"/>
      <c r="Z137" s="83"/>
      <c r="AC137" s="75"/>
      <c r="AD137" s="83" t="s">
        <v>134</v>
      </c>
      <c r="AE137" s="84"/>
      <c r="AF137" s="85" t="s">
        <v>135</v>
      </c>
      <c r="AG137" s="86"/>
      <c r="AH137" s="87" t="s">
        <v>136</v>
      </c>
      <c r="AI137" s="83"/>
      <c r="AJ137" s="84"/>
      <c r="AK137" s="75"/>
      <c r="AL137" s="75"/>
    </row>
    <row r="138" spans="1:39" s="76" customFormat="1" ht="60">
      <c r="A138" s="108" t="s">
        <v>137</v>
      </c>
      <c r="B138" s="108"/>
      <c r="C138" s="108" t="s">
        <v>139</v>
      </c>
      <c r="D138" s="75" t="s">
        <v>140</v>
      </c>
      <c r="E138" s="75" t="s">
        <v>141</v>
      </c>
      <c r="F138" s="75"/>
      <c r="G138" s="75" t="s">
        <v>143</v>
      </c>
      <c r="H138" s="91" t="s">
        <v>144</v>
      </c>
      <c r="I138" s="91" t="s">
        <v>144</v>
      </c>
      <c r="J138" s="92" t="s">
        <v>145</v>
      </c>
      <c r="K138" s="91" t="s">
        <v>146</v>
      </c>
      <c r="L138" s="91" t="s">
        <v>147</v>
      </c>
      <c r="M138" s="93" t="s">
        <v>134</v>
      </c>
      <c r="N138" s="93" t="s">
        <v>148</v>
      </c>
      <c r="O138" s="93" t="s">
        <v>149</v>
      </c>
      <c r="T138" s="89" t="s">
        <v>153</v>
      </c>
      <c r="U138" s="108" t="s">
        <v>154</v>
      </c>
      <c r="V138" s="89" t="s">
        <v>153</v>
      </c>
      <c r="W138" s="109" t="s">
        <v>154</v>
      </c>
      <c r="X138" s="93" t="s">
        <v>134</v>
      </c>
      <c r="Y138" s="93" t="s">
        <v>148</v>
      </c>
      <c r="Z138" s="93" t="s">
        <v>149</v>
      </c>
      <c r="AC138" s="89" t="s">
        <v>157</v>
      </c>
      <c r="AD138" s="89" t="s">
        <v>158</v>
      </c>
      <c r="AE138" s="110" t="s">
        <v>159</v>
      </c>
      <c r="AF138" s="97" t="s">
        <v>158</v>
      </c>
      <c r="AG138" s="110" t="s">
        <v>159</v>
      </c>
      <c r="AH138" s="93" t="s">
        <v>134</v>
      </c>
      <c r="AI138" s="91" t="s">
        <v>148</v>
      </c>
      <c r="AJ138" s="99" t="s">
        <v>149</v>
      </c>
      <c r="AK138" s="95"/>
      <c r="AL138" s="95"/>
      <c r="AM138" s="115"/>
    </row>
    <row r="139" spans="1:36" s="76" customFormat="1" ht="15" hidden="1">
      <c r="A139" s="111" t="s">
        <v>307</v>
      </c>
      <c r="B139" s="111" t="s">
        <v>308</v>
      </c>
      <c r="C139" s="76" t="s">
        <v>169</v>
      </c>
      <c r="D139" s="76">
        <v>1</v>
      </c>
      <c r="E139" s="77">
        <v>438.9</v>
      </c>
      <c r="G139" s="100">
        <v>0.05</v>
      </c>
      <c r="H139" s="77">
        <f>(1+G139)*E139</f>
        <v>460.84499999999997</v>
      </c>
      <c r="I139" s="77">
        <v>460.85</v>
      </c>
      <c r="J139" s="77" t="s">
        <v>170</v>
      </c>
      <c r="K139" s="77">
        <v>72.35</v>
      </c>
      <c r="L139" s="77">
        <f>K139*12</f>
        <v>868.1999999999999</v>
      </c>
      <c r="M139" s="77" t="s">
        <v>170</v>
      </c>
      <c r="N139" s="101">
        <f>L139*2</f>
        <v>1736.3999999999999</v>
      </c>
      <c r="O139" s="77" t="s">
        <v>170</v>
      </c>
      <c r="S139" s="102">
        <v>0.04</v>
      </c>
      <c r="T139" s="101">
        <v>479.28</v>
      </c>
      <c r="U139" s="76" t="s">
        <v>170</v>
      </c>
      <c r="V139" s="76">
        <v>71.43</v>
      </c>
      <c r="W139" s="78">
        <f aca="true" t="shared" si="76" ref="W139:W159">V139*12</f>
        <v>857.1600000000001</v>
      </c>
      <c r="X139" s="101" t="s">
        <v>170</v>
      </c>
      <c r="Y139" s="134">
        <f aca="true" t="shared" si="77" ref="Y139:Y159">W139*2</f>
        <v>1714.3200000000002</v>
      </c>
      <c r="Z139" s="101" t="s">
        <v>170</v>
      </c>
      <c r="AC139" s="103">
        <v>0.04</v>
      </c>
      <c r="AD139" s="101">
        <f aca="true" t="shared" si="78" ref="AD139:AD159">T139+(T139*AC139)</f>
        <v>498.4512</v>
      </c>
      <c r="AE139" s="79" t="s">
        <v>170</v>
      </c>
      <c r="AF139" s="105">
        <v>71.43</v>
      </c>
      <c r="AG139" s="104">
        <f aca="true" t="shared" si="79" ref="AG139:AG159">AF139*12</f>
        <v>857.1600000000001</v>
      </c>
      <c r="AH139" s="76" t="s">
        <v>170</v>
      </c>
      <c r="AI139" s="77">
        <f aca="true" t="shared" si="80" ref="AI139:AI159">AG139*2</f>
        <v>1714.3200000000002</v>
      </c>
      <c r="AJ139" s="79" t="s">
        <v>170</v>
      </c>
    </row>
    <row r="140" spans="1:36" s="76" customFormat="1" ht="15" hidden="1">
      <c r="A140" s="111" t="s">
        <v>307</v>
      </c>
      <c r="B140" s="111" t="s">
        <v>309</v>
      </c>
      <c r="C140" s="76" t="s">
        <v>310</v>
      </c>
      <c r="D140" s="76">
        <v>1</v>
      </c>
      <c r="E140" s="77">
        <v>518.32</v>
      </c>
      <c r="F140" s="77"/>
      <c r="G140" s="100">
        <v>0.05</v>
      </c>
      <c r="H140" s="77">
        <f>(1+G140)*E140</f>
        <v>544.2360000000001</v>
      </c>
      <c r="I140" s="77">
        <v>544.24</v>
      </c>
      <c r="J140" s="77" t="s">
        <v>170</v>
      </c>
      <c r="K140" s="77">
        <v>72.35</v>
      </c>
      <c r="L140" s="77">
        <f>K140*12</f>
        <v>868.1999999999999</v>
      </c>
      <c r="M140" s="77" t="s">
        <v>170</v>
      </c>
      <c r="N140" s="101">
        <f>L140*2</f>
        <v>1736.3999999999999</v>
      </c>
      <c r="O140" s="77" t="s">
        <v>170</v>
      </c>
      <c r="S140" s="102">
        <v>0.04</v>
      </c>
      <c r="T140" s="101">
        <v>566.01</v>
      </c>
      <c r="U140" s="76" t="s">
        <v>170</v>
      </c>
      <c r="V140" s="76">
        <v>71.43</v>
      </c>
      <c r="W140" s="78">
        <f t="shared" si="76"/>
        <v>857.1600000000001</v>
      </c>
      <c r="X140" s="101" t="s">
        <v>170</v>
      </c>
      <c r="Y140" s="134">
        <f t="shared" si="77"/>
        <v>1714.3200000000002</v>
      </c>
      <c r="Z140" s="101" t="s">
        <v>170</v>
      </c>
      <c r="AC140" s="103">
        <v>0.04</v>
      </c>
      <c r="AD140" s="101">
        <f t="shared" si="78"/>
        <v>588.6504</v>
      </c>
      <c r="AE140" s="79" t="s">
        <v>170</v>
      </c>
      <c r="AF140" s="105">
        <v>71.43</v>
      </c>
      <c r="AG140" s="104">
        <f t="shared" si="79"/>
        <v>857.1600000000001</v>
      </c>
      <c r="AH140" s="76" t="s">
        <v>170</v>
      </c>
      <c r="AI140" s="77">
        <f t="shared" si="80"/>
        <v>1714.3200000000002</v>
      </c>
      <c r="AJ140" s="79" t="s">
        <v>170</v>
      </c>
    </row>
    <row r="141" spans="1:36" s="76" customFormat="1" ht="15">
      <c r="A141" s="111" t="s">
        <v>307</v>
      </c>
      <c r="B141" s="111" t="s">
        <v>311</v>
      </c>
      <c r="C141" s="133" t="s">
        <v>312</v>
      </c>
      <c r="D141" s="76">
        <v>1</v>
      </c>
      <c r="E141" s="77">
        <v>463.89222</v>
      </c>
      <c r="F141" s="77"/>
      <c r="G141" s="100">
        <v>0.05</v>
      </c>
      <c r="H141" s="77">
        <f>(1+G141)*E141</f>
        <v>487.086831</v>
      </c>
      <c r="I141" s="77">
        <v>487.09</v>
      </c>
      <c r="J141" s="77" t="s">
        <v>170</v>
      </c>
      <c r="K141" s="77">
        <v>72.35</v>
      </c>
      <c r="L141" s="77">
        <f>K141*12</f>
        <v>868.1999999999999</v>
      </c>
      <c r="M141" s="77" t="s">
        <v>170</v>
      </c>
      <c r="N141" s="101">
        <f>L141*2</f>
        <v>1736.3999999999999</v>
      </c>
      <c r="O141" s="77" t="s">
        <v>170</v>
      </c>
      <c r="S141" s="102">
        <v>0.04</v>
      </c>
      <c r="T141" s="101">
        <v>506.57</v>
      </c>
      <c r="U141" s="76" t="s">
        <v>170</v>
      </c>
      <c r="V141" s="76">
        <v>71.43</v>
      </c>
      <c r="W141" s="78">
        <f t="shared" si="76"/>
        <v>857.1600000000001</v>
      </c>
      <c r="X141" s="101" t="s">
        <v>170</v>
      </c>
      <c r="Y141" s="134">
        <f t="shared" si="77"/>
        <v>1714.3200000000002</v>
      </c>
      <c r="Z141" s="101" t="s">
        <v>170</v>
      </c>
      <c r="AC141" s="103">
        <v>0.08</v>
      </c>
      <c r="AD141" s="101">
        <f t="shared" si="78"/>
        <v>547.0956</v>
      </c>
      <c r="AE141" s="79" t="s">
        <v>170</v>
      </c>
      <c r="AF141" s="105">
        <v>71.43</v>
      </c>
      <c r="AG141" s="104">
        <f t="shared" si="79"/>
        <v>857.1600000000001</v>
      </c>
      <c r="AH141" s="76" t="s">
        <v>170</v>
      </c>
      <c r="AI141" s="77">
        <f t="shared" si="80"/>
        <v>1714.3200000000002</v>
      </c>
      <c r="AJ141" s="79" t="s">
        <v>170</v>
      </c>
    </row>
    <row r="142" spans="1:36" s="76" customFormat="1" ht="15" hidden="1">
      <c r="A142" s="111" t="s">
        <v>307</v>
      </c>
      <c r="B142" s="111" t="s">
        <v>313</v>
      </c>
      <c r="C142" s="76" t="s">
        <v>212</v>
      </c>
      <c r="D142" s="76">
        <v>1</v>
      </c>
      <c r="E142" s="77">
        <v>446.25</v>
      </c>
      <c r="F142" s="77"/>
      <c r="G142" s="100">
        <v>0.05</v>
      </c>
      <c r="H142" s="77">
        <f>(1+G142)*E142</f>
        <v>468.5625</v>
      </c>
      <c r="I142" s="77">
        <v>468.56</v>
      </c>
      <c r="J142" s="77" t="s">
        <v>170</v>
      </c>
      <c r="K142" s="77">
        <v>72.35</v>
      </c>
      <c r="L142" s="77">
        <f>K142*12</f>
        <v>868.1999999999999</v>
      </c>
      <c r="M142" s="77" t="s">
        <v>170</v>
      </c>
      <c r="N142" s="101">
        <f>L142*2</f>
        <v>1736.3999999999999</v>
      </c>
      <c r="O142" s="77" t="s">
        <v>170</v>
      </c>
      <c r="S142" s="102">
        <v>0.04</v>
      </c>
      <c r="T142" s="101">
        <v>487.3</v>
      </c>
      <c r="U142" s="76" t="s">
        <v>170</v>
      </c>
      <c r="V142" s="76">
        <v>71.43</v>
      </c>
      <c r="W142" s="78">
        <f t="shared" si="76"/>
        <v>857.1600000000001</v>
      </c>
      <c r="X142" s="101" t="s">
        <v>170</v>
      </c>
      <c r="Y142" s="134">
        <f t="shared" si="77"/>
        <v>1714.3200000000002</v>
      </c>
      <c r="Z142" s="101" t="s">
        <v>170</v>
      </c>
      <c r="AC142" s="103">
        <v>0.04</v>
      </c>
      <c r="AD142" s="101">
        <f t="shared" si="78"/>
        <v>506.79200000000003</v>
      </c>
      <c r="AE142" s="79" t="s">
        <v>170</v>
      </c>
      <c r="AF142" s="105">
        <v>71.43</v>
      </c>
      <c r="AG142" s="104">
        <f t="shared" si="79"/>
        <v>857.1600000000001</v>
      </c>
      <c r="AH142" s="76" t="s">
        <v>170</v>
      </c>
      <c r="AI142" s="77">
        <f t="shared" si="80"/>
        <v>1714.3200000000002</v>
      </c>
      <c r="AJ142" s="79" t="s">
        <v>170</v>
      </c>
    </row>
    <row r="143" spans="1:36" s="76" customFormat="1" ht="15" hidden="1">
      <c r="A143" s="111" t="s">
        <v>307</v>
      </c>
      <c r="B143" s="111" t="s">
        <v>314</v>
      </c>
      <c r="C143" s="76" t="s">
        <v>315</v>
      </c>
      <c r="D143" s="76">
        <v>1</v>
      </c>
      <c r="E143" s="77"/>
      <c r="F143" s="77"/>
      <c r="G143" s="100"/>
      <c r="H143" s="77"/>
      <c r="I143" s="77"/>
      <c r="J143" s="77"/>
      <c r="K143" s="77"/>
      <c r="L143" s="77"/>
      <c r="M143" s="77"/>
      <c r="N143" s="101"/>
      <c r="O143" s="77"/>
      <c r="S143" s="102">
        <v>0.09</v>
      </c>
      <c r="T143" s="101">
        <v>510.73</v>
      </c>
      <c r="U143" s="76" t="s">
        <v>170</v>
      </c>
      <c r="V143" s="76">
        <v>71.43</v>
      </c>
      <c r="W143" s="78">
        <f t="shared" si="76"/>
        <v>857.1600000000001</v>
      </c>
      <c r="X143" s="101" t="s">
        <v>170</v>
      </c>
      <c r="Y143" s="134">
        <f t="shared" si="77"/>
        <v>1714.3200000000002</v>
      </c>
      <c r="Z143" s="101" t="s">
        <v>170</v>
      </c>
      <c r="AC143" s="103">
        <v>0</v>
      </c>
      <c r="AD143" s="101">
        <f t="shared" si="78"/>
        <v>510.73</v>
      </c>
      <c r="AE143" s="79" t="s">
        <v>170</v>
      </c>
      <c r="AF143" s="105">
        <v>71.43</v>
      </c>
      <c r="AG143" s="104">
        <f t="shared" si="79"/>
        <v>857.1600000000001</v>
      </c>
      <c r="AH143" s="76" t="s">
        <v>170</v>
      </c>
      <c r="AI143" s="77">
        <f t="shared" si="80"/>
        <v>1714.3200000000002</v>
      </c>
      <c r="AJ143" s="79" t="s">
        <v>170</v>
      </c>
    </row>
    <row r="144" spans="1:36" s="76" customFormat="1" ht="15" hidden="1">
      <c r="A144" s="111" t="s">
        <v>307</v>
      </c>
      <c r="B144" s="111" t="s">
        <v>316</v>
      </c>
      <c r="C144" s="76" t="s">
        <v>317</v>
      </c>
      <c r="D144" s="76">
        <v>1</v>
      </c>
      <c r="E144" s="77"/>
      <c r="F144" s="77"/>
      <c r="G144" s="100"/>
      <c r="H144" s="77"/>
      <c r="I144" s="77"/>
      <c r="J144" s="77"/>
      <c r="K144" s="77"/>
      <c r="L144" s="77"/>
      <c r="M144" s="77"/>
      <c r="N144" s="101"/>
      <c r="O144" s="77"/>
      <c r="S144" s="102">
        <v>0.09</v>
      </c>
      <c r="T144" s="101">
        <v>510.73</v>
      </c>
      <c r="U144" s="76" t="s">
        <v>170</v>
      </c>
      <c r="V144" s="76">
        <v>71.43</v>
      </c>
      <c r="W144" s="78">
        <f t="shared" si="76"/>
        <v>857.1600000000001</v>
      </c>
      <c r="X144" s="101" t="s">
        <v>170</v>
      </c>
      <c r="Y144" s="134">
        <f t="shared" si="77"/>
        <v>1714.3200000000002</v>
      </c>
      <c r="Z144" s="101" t="s">
        <v>170</v>
      </c>
      <c r="AC144" s="103">
        <v>0</v>
      </c>
      <c r="AD144" s="101">
        <f t="shared" si="78"/>
        <v>510.73</v>
      </c>
      <c r="AE144" s="79" t="s">
        <v>170</v>
      </c>
      <c r="AF144" s="105">
        <v>71.43</v>
      </c>
      <c r="AG144" s="104">
        <f t="shared" si="79"/>
        <v>857.1600000000001</v>
      </c>
      <c r="AH144" s="76" t="s">
        <v>170</v>
      </c>
      <c r="AI144" s="77">
        <f t="shared" si="80"/>
        <v>1714.3200000000002</v>
      </c>
      <c r="AJ144" s="79" t="s">
        <v>170</v>
      </c>
    </row>
    <row r="145" spans="1:36" s="76" customFormat="1" ht="15" hidden="1">
      <c r="A145" s="111" t="s">
        <v>307</v>
      </c>
      <c r="B145" s="111" t="s">
        <v>318</v>
      </c>
      <c r="C145" s="76" t="s">
        <v>319</v>
      </c>
      <c r="D145" s="76">
        <v>1</v>
      </c>
      <c r="E145" s="77">
        <v>627</v>
      </c>
      <c r="F145" s="77"/>
      <c r="G145" s="100">
        <v>0.05</v>
      </c>
      <c r="H145" s="77">
        <f aca="true" t="shared" si="81" ref="H145:H153">(1+G145)*E145</f>
        <v>658.35</v>
      </c>
      <c r="I145" s="77">
        <v>658.35</v>
      </c>
      <c r="J145" s="77" t="s">
        <v>170</v>
      </c>
      <c r="K145" s="77">
        <v>72.35</v>
      </c>
      <c r="L145" s="77">
        <f aca="true" t="shared" si="82" ref="L145:L157">K145*12</f>
        <v>868.1999999999999</v>
      </c>
      <c r="M145" s="77" t="s">
        <v>170</v>
      </c>
      <c r="N145" s="101">
        <f aca="true" t="shared" si="83" ref="N145:N157">L145*2</f>
        <v>1736.3999999999999</v>
      </c>
      <c r="O145" s="77" t="s">
        <v>170</v>
      </c>
      <c r="S145" s="102">
        <v>0.04</v>
      </c>
      <c r="T145" s="101">
        <v>684.68</v>
      </c>
      <c r="U145" s="76" t="s">
        <v>170</v>
      </c>
      <c r="V145" s="76">
        <v>71.43</v>
      </c>
      <c r="W145" s="78">
        <f t="shared" si="76"/>
        <v>857.1600000000001</v>
      </c>
      <c r="X145" s="101" t="s">
        <v>170</v>
      </c>
      <c r="Y145" s="134">
        <f t="shared" si="77"/>
        <v>1714.3200000000002</v>
      </c>
      <c r="Z145" s="101" t="s">
        <v>170</v>
      </c>
      <c r="AC145" s="103">
        <v>0.04</v>
      </c>
      <c r="AD145" s="101">
        <f t="shared" si="78"/>
        <v>712.0672</v>
      </c>
      <c r="AE145" s="79" t="s">
        <v>170</v>
      </c>
      <c r="AF145" s="105">
        <v>71.43</v>
      </c>
      <c r="AG145" s="104">
        <f t="shared" si="79"/>
        <v>857.1600000000001</v>
      </c>
      <c r="AH145" s="76" t="s">
        <v>170</v>
      </c>
      <c r="AI145" s="77">
        <f t="shared" si="80"/>
        <v>1714.3200000000002</v>
      </c>
      <c r="AJ145" s="79" t="s">
        <v>170</v>
      </c>
    </row>
    <row r="146" spans="1:36" s="76" customFormat="1" ht="15" hidden="1">
      <c r="A146" s="111" t="s">
        <v>307</v>
      </c>
      <c r="B146" s="111" t="s">
        <v>318</v>
      </c>
      <c r="C146" s="76" t="s">
        <v>320</v>
      </c>
      <c r="D146" s="76">
        <v>1</v>
      </c>
      <c r="E146" s="77">
        <v>438.9</v>
      </c>
      <c r="F146" s="77"/>
      <c r="G146" s="100">
        <v>0.05</v>
      </c>
      <c r="H146" s="77">
        <f t="shared" si="81"/>
        <v>460.84499999999997</v>
      </c>
      <c r="I146" s="77">
        <v>460.85</v>
      </c>
      <c r="J146" s="77" t="s">
        <v>170</v>
      </c>
      <c r="K146" s="77">
        <v>72.35</v>
      </c>
      <c r="L146" s="77">
        <f t="shared" si="82"/>
        <v>868.1999999999999</v>
      </c>
      <c r="M146" s="77" t="s">
        <v>170</v>
      </c>
      <c r="N146" s="101">
        <f t="shared" si="83"/>
        <v>1736.3999999999999</v>
      </c>
      <c r="O146" s="77" t="s">
        <v>170</v>
      </c>
      <c r="S146" s="102">
        <v>0.04</v>
      </c>
      <c r="T146" s="101">
        <v>479.28</v>
      </c>
      <c r="U146" s="76" t="s">
        <v>170</v>
      </c>
      <c r="V146" s="76">
        <v>71.43</v>
      </c>
      <c r="W146" s="78">
        <f t="shared" si="76"/>
        <v>857.1600000000001</v>
      </c>
      <c r="X146" s="101" t="s">
        <v>170</v>
      </c>
      <c r="Y146" s="134">
        <f t="shared" si="77"/>
        <v>1714.3200000000002</v>
      </c>
      <c r="Z146" s="101" t="s">
        <v>170</v>
      </c>
      <c r="AC146" s="103">
        <v>0.04</v>
      </c>
      <c r="AD146" s="101">
        <f t="shared" si="78"/>
        <v>498.4512</v>
      </c>
      <c r="AE146" s="79" t="s">
        <v>170</v>
      </c>
      <c r="AF146" s="105">
        <v>71.43</v>
      </c>
      <c r="AG146" s="104">
        <f t="shared" si="79"/>
        <v>857.1600000000001</v>
      </c>
      <c r="AH146" s="76" t="s">
        <v>170</v>
      </c>
      <c r="AI146" s="77">
        <f t="shared" si="80"/>
        <v>1714.3200000000002</v>
      </c>
      <c r="AJ146" s="79" t="s">
        <v>170</v>
      </c>
    </row>
    <row r="147" spans="1:36" s="76" customFormat="1" ht="15" hidden="1">
      <c r="A147" s="111" t="s">
        <v>307</v>
      </c>
      <c r="B147" s="111" t="s">
        <v>321</v>
      </c>
      <c r="C147" s="76" t="s">
        <v>322</v>
      </c>
      <c r="D147" s="76">
        <v>1</v>
      </c>
      <c r="E147" s="77">
        <v>525.48</v>
      </c>
      <c r="F147" s="77"/>
      <c r="G147" s="100">
        <v>0.07</v>
      </c>
      <c r="H147" s="77">
        <f t="shared" si="81"/>
        <v>562.2636</v>
      </c>
      <c r="I147" s="77">
        <v>562.26</v>
      </c>
      <c r="J147" s="77" t="s">
        <v>170</v>
      </c>
      <c r="K147" s="77">
        <v>72.35</v>
      </c>
      <c r="L147" s="77">
        <f t="shared" si="82"/>
        <v>868.1999999999999</v>
      </c>
      <c r="M147" s="77" t="s">
        <v>170</v>
      </c>
      <c r="N147" s="101">
        <f t="shared" si="83"/>
        <v>1736.3999999999999</v>
      </c>
      <c r="O147" s="77" t="s">
        <v>170</v>
      </c>
      <c r="S147" s="102">
        <v>0.04</v>
      </c>
      <c r="T147" s="101">
        <v>584.75</v>
      </c>
      <c r="U147" s="76" t="s">
        <v>170</v>
      </c>
      <c r="V147" s="76">
        <v>71.43</v>
      </c>
      <c r="W147" s="78">
        <f t="shared" si="76"/>
        <v>857.1600000000001</v>
      </c>
      <c r="X147" s="101" t="s">
        <v>170</v>
      </c>
      <c r="Y147" s="134">
        <f t="shared" si="77"/>
        <v>1714.3200000000002</v>
      </c>
      <c r="Z147" s="101" t="s">
        <v>170</v>
      </c>
      <c r="AC147" s="103">
        <v>0.04</v>
      </c>
      <c r="AD147" s="101">
        <f t="shared" si="78"/>
        <v>608.14</v>
      </c>
      <c r="AE147" s="79" t="s">
        <v>170</v>
      </c>
      <c r="AF147" s="105">
        <v>71.43</v>
      </c>
      <c r="AG147" s="104">
        <f t="shared" si="79"/>
        <v>857.1600000000001</v>
      </c>
      <c r="AH147" s="76" t="s">
        <v>170</v>
      </c>
      <c r="AI147" s="77">
        <f t="shared" si="80"/>
        <v>1714.3200000000002</v>
      </c>
      <c r="AJ147" s="79" t="s">
        <v>170</v>
      </c>
    </row>
    <row r="148" spans="1:36" s="76" customFormat="1" ht="15" hidden="1">
      <c r="A148" s="111" t="s">
        <v>307</v>
      </c>
      <c r="B148" s="111" t="s">
        <v>321</v>
      </c>
      <c r="C148" s="76" t="s">
        <v>323</v>
      </c>
      <c r="D148" s="76">
        <v>1</v>
      </c>
      <c r="E148" s="77">
        <v>525.48</v>
      </c>
      <c r="F148" s="77"/>
      <c r="G148" s="100">
        <v>0.07</v>
      </c>
      <c r="H148" s="77">
        <f t="shared" si="81"/>
        <v>562.2636</v>
      </c>
      <c r="I148" s="77">
        <v>562.26</v>
      </c>
      <c r="J148" s="77" t="s">
        <v>170</v>
      </c>
      <c r="K148" s="77">
        <v>72.35</v>
      </c>
      <c r="L148" s="77">
        <f t="shared" si="82"/>
        <v>868.1999999999999</v>
      </c>
      <c r="M148" s="77" t="s">
        <v>170</v>
      </c>
      <c r="N148" s="101">
        <f t="shared" si="83"/>
        <v>1736.3999999999999</v>
      </c>
      <c r="O148" s="77" t="s">
        <v>170</v>
      </c>
      <c r="S148" s="102">
        <v>0.04</v>
      </c>
      <c r="T148" s="101">
        <v>584.75</v>
      </c>
      <c r="U148" s="76" t="s">
        <v>170</v>
      </c>
      <c r="V148" s="76">
        <v>71.43</v>
      </c>
      <c r="W148" s="78">
        <f t="shared" si="76"/>
        <v>857.1600000000001</v>
      </c>
      <c r="X148" s="101" t="s">
        <v>170</v>
      </c>
      <c r="Y148" s="134">
        <f t="shared" si="77"/>
        <v>1714.3200000000002</v>
      </c>
      <c r="Z148" s="101" t="s">
        <v>170</v>
      </c>
      <c r="AC148" s="103">
        <v>0.04</v>
      </c>
      <c r="AD148" s="101">
        <f t="shared" si="78"/>
        <v>608.14</v>
      </c>
      <c r="AE148" s="79" t="s">
        <v>170</v>
      </c>
      <c r="AF148" s="105">
        <v>71.43</v>
      </c>
      <c r="AG148" s="104">
        <f t="shared" si="79"/>
        <v>857.1600000000001</v>
      </c>
      <c r="AH148" s="76" t="s">
        <v>170</v>
      </c>
      <c r="AI148" s="77">
        <f t="shared" si="80"/>
        <v>1714.3200000000002</v>
      </c>
      <c r="AJ148" s="79" t="s">
        <v>170</v>
      </c>
    </row>
    <row r="149" spans="1:36" s="76" customFormat="1" ht="15" hidden="1">
      <c r="A149" s="111" t="s">
        <v>307</v>
      </c>
      <c r="B149" s="111" t="s">
        <v>324</v>
      </c>
      <c r="C149" s="76" t="s">
        <v>325</v>
      </c>
      <c r="D149" s="76">
        <v>1</v>
      </c>
      <c r="E149" s="77">
        <v>765</v>
      </c>
      <c r="F149" s="77"/>
      <c r="G149" s="100">
        <v>0.025</v>
      </c>
      <c r="H149" s="77">
        <f t="shared" si="81"/>
        <v>784.1249999999999</v>
      </c>
      <c r="I149" s="77">
        <v>784.13</v>
      </c>
      <c r="J149" s="77" t="s">
        <v>170</v>
      </c>
      <c r="K149" s="77">
        <v>72.35</v>
      </c>
      <c r="L149" s="77">
        <f t="shared" si="82"/>
        <v>868.1999999999999</v>
      </c>
      <c r="M149" s="77" t="s">
        <v>170</v>
      </c>
      <c r="N149" s="101">
        <f t="shared" si="83"/>
        <v>1736.3999999999999</v>
      </c>
      <c r="O149" s="77" t="s">
        <v>170</v>
      </c>
      <c r="S149" s="102">
        <v>0</v>
      </c>
      <c r="T149" s="101">
        <v>784.13</v>
      </c>
      <c r="U149" s="76" t="s">
        <v>170</v>
      </c>
      <c r="V149" s="76">
        <v>71.43</v>
      </c>
      <c r="W149" s="78">
        <f t="shared" si="76"/>
        <v>857.1600000000001</v>
      </c>
      <c r="X149" s="101" t="s">
        <v>170</v>
      </c>
      <c r="Y149" s="134">
        <f t="shared" si="77"/>
        <v>1714.3200000000002</v>
      </c>
      <c r="Z149" s="101" t="s">
        <v>170</v>
      </c>
      <c r="AC149" s="103">
        <v>0.04</v>
      </c>
      <c r="AD149" s="101">
        <f t="shared" si="78"/>
        <v>815.4952</v>
      </c>
      <c r="AE149" s="79" t="s">
        <v>170</v>
      </c>
      <c r="AF149" s="105">
        <v>71.43</v>
      </c>
      <c r="AG149" s="104">
        <f t="shared" si="79"/>
        <v>857.1600000000001</v>
      </c>
      <c r="AH149" s="76" t="s">
        <v>170</v>
      </c>
      <c r="AI149" s="77">
        <f t="shared" si="80"/>
        <v>1714.3200000000002</v>
      </c>
      <c r="AJ149" s="79" t="s">
        <v>170</v>
      </c>
    </row>
    <row r="150" spans="1:36" s="76" customFormat="1" ht="15" hidden="1">
      <c r="A150" s="111" t="s">
        <v>307</v>
      </c>
      <c r="B150" s="111" t="s">
        <v>326</v>
      </c>
      <c r="C150" s="76" t="s">
        <v>216</v>
      </c>
      <c r="D150" s="76">
        <v>1</v>
      </c>
      <c r="E150" s="77">
        <v>600.6</v>
      </c>
      <c r="F150" s="77"/>
      <c r="G150" s="100">
        <v>0.04</v>
      </c>
      <c r="H150" s="77">
        <f t="shared" si="81"/>
        <v>624.624</v>
      </c>
      <c r="I150" s="77">
        <v>624.62</v>
      </c>
      <c r="J150" s="77" t="s">
        <v>170</v>
      </c>
      <c r="K150" s="77">
        <v>72.35</v>
      </c>
      <c r="L150" s="77">
        <f t="shared" si="82"/>
        <v>868.1999999999999</v>
      </c>
      <c r="M150" s="77" t="s">
        <v>170</v>
      </c>
      <c r="N150" s="101">
        <f t="shared" si="83"/>
        <v>1736.3999999999999</v>
      </c>
      <c r="O150" s="77" t="s">
        <v>170</v>
      </c>
      <c r="S150" s="102">
        <v>0.04</v>
      </c>
      <c r="T150" s="101">
        <v>649.6</v>
      </c>
      <c r="U150" s="76" t="s">
        <v>170</v>
      </c>
      <c r="V150" s="76">
        <v>71.43</v>
      </c>
      <c r="W150" s="78">
        <f t="shared" si="76"/>
        <v>857.1600000000001</v>
      </c>
      <c r="X150" s="101" t="s">
        <v>170</v>
      </c>
      <c r="Y150" s="134">
        <f t="shared" si="77"/>
        <v>1714.3200000000002</v>
      </c>
      <c r="Z150" s="101" t="s">
        <v>170</v>
      </c>
      <c r="AC150" s="103">
        <v>0.04</v>
      </c>
      <c r="AD150" s="101">
        <f t="shared" si="78"/>
        <v>675.5840000000001</v>
      </c>
      <c r="AE150" s="79" t="s">
        <v>170</v>
      </c>
      <c r="AF150" s="105">
        <v>71.43</v>
      </c>
      <c r="AG150" s="104">
        <f t="shared" si="79"/>
        <v>857.1600000000001</v>
      </c>
      <c r="AH150" s="76" t="s">
        <v>170</v>
      </c>
      <c r="AI150" s="77">
        <f t="shared" si="80"/>
        <v>1714.3200000000002</v>
      </c>
      <c r="AJ150" s="79" t="s">
        <v>170</v>
      </c>
    </row>
    <row r="151" spans="1:36" s="76" customFormat="1" ht="15" hidden="1">
      <c r="A151" s="111" t="s">
        <v>307</v>
      </c>
      <c r="B151" s="111" t="s">
        <v>327</v>
      </c>
      <c r="C151" s="76" t="s">
        <v>328</v>
      </c>
      <c r="D151" s="76">
        <v>1</v>
      </c>
      <c r="E151" s="77">
        <v>780</v>
      </c>
      <c r="F151" s="77"/>
      <c r="G151" s="100">
        <v>0.04</v>
      </c>
      <c r="H151" s="77">
        <f t="shared" si="81"/>
        <v>811.2</v>
      </c>
      <c r="I151" s="77">
        <v>811.2</v>
      </c>
      <c r="J151" s="77" t="s">
        <v>170</v>
      </c>
      <c r="K151" s="77">
        <v>72.35</v>
      </c>
      <c r="L151" s="77">
        <f t="shared" si="82"/>
        <v>868.1999999999999</v>
      </c>
      <c r="M151" s="77" t="s">
        <v>170</v>
      </c>
      <c r="N151" s="101">
        <f t="shared" si="83"/>
        <v>1736.3999999999999</v>
      </c>
      <c r="O151" s="77" t="s">
        <v>170</v>
      </c>
      <c r="S151" s="102">
        <v>0.04</v>
      </c>
      <c r="T151" s="101">
        <v>843.65</v>
      </c>
      <c r="U151" s="76" t="s">
        <v>170</v>
      </c>
      <c r="V151" s="76">
        <v>71.43</v>
      </c>
      <c r="W151" s="78">
        <f t="shared" si="76"/>
        <v>857.1600000000001</v>
      </c>
      <c r="X151" s="101" t="s">
        <v>170</v>
      </c>
      <c r="Y151" s="134">
        <f t="shared" si="77"/>
        <v>1714.3200000000002</v>
      </c>
      <c r="Z151" s="101" t="s">
        <v>170</v>
      </c>
      <c r="AC151" s="103">
        <v>0.04</v>
      </c>
      <c r="AD151" s="101">
        <f t="shared" si="78"/>
        <v>877.396</v>
      </c>
      <c r="AE151" s="79" t="s">
        <v>170</v>
      </c>
      <c r="AF151" s="105">
        <v>71.43</v>
      </c>
      <c r="AG151" s="104">
        <f t="shared" si="79"/>
        <v>857.1600000000001</v>
      </c>
      <c r="AH151" s="76" t="s">
        <v>170</v>
      </c>
      <c r="AI151" s="77">
        <f t="shared" si="80"/>
        <v>1714.3200000000002</v>
      </c>
      <c r="AJ151" s="79" t="s">
        <v>170</v>
      </c>
    </row>
    <row r="152" spans="1:36" s="76" customFormat="1" ht="15" hidden="1">
      <c r="A152" s="111" t="s">
        <v>307</v>
      </c>
      <c r="B152" s="111" t="s">
        <v>329</v>
      </c>
      <c r="C152" s="76" t="s">
        <v>218</v>
      </c>
      <c r="D152" s="76">
        <v>1</v>
      </c>
      <c r="E152" s="77">
        <v>600.6</v>
      </c>
      <c r="F152" s="77"/>
      <c r="G152" s="100">
        <v>0.04</v>
      </c>
      <c r="H152" s="77">
        <f t="shared" si="81"/>
        <v>624.624</v>
      </c>
      <c r="I152" s="77">
        <v>624.62</v>
      </c>
      <c r="J152" s="77" t="s">
        <v>170</v>
      </c>
      <c r="K152" s="77">
        <v>72.35</v>
      </c>
      <c r="L152" s="77">
        <f t="shared" si="82"/>
        <v>868.1999999999999</v>
      </c>
      <c r="M152" s="77" t="s">
        <v>170</v>
      </c>
      <c r="N152" s="101">
        <f t="shared" si="83"/>
        <v>1736.3999999999999</v>
      </c>
      <c r="O152" s="77" t="s">
        <v>170</v>
      </c>
      <c r="S152" s="102">
        <v>0.04</v>
      </c>
      <c r="T152" s="101">
        <v>649.6</v>
      </c>
      <c r="U152" s="76" t="s">
        <v>170</v>
      </c>
      <c r="V152" s="76">
        <v>71.43</v>
      </c>
      <c r="W152" s="78">
        <f t="shared" si="76"/>
        <v>857.1600000000001</v>
      </c>
      <c r="X152" s="101" t="s">
        <v>170</v>
      </c>
      <c r="Y152" s="134">
        <f t="shared" si="77"/>
        <v>1714.3200000000002</v>
      </c>
      <c r="Z152" s="101" t="s">
        <v>170</v>
      </c>
      <c r="AC152" s="103">
        <v>0.04</v>
      </c>
      <c r="AD152" s="101">
        <f t="shared" si="78"/>
        <v>675.5840000000001</v>
      </c>
      <c r="AE152" s="79" t="s">
        <v>170</v>
      </c>
      <c r="AF152" s="105">
        <v>71.43</v>
      </c>
      <c r="AG152" s="104">
        <f t="shared" si="79"/>
        <v>857.1600000000001</v>
      </c>
      <c r="AH152" s="76" t="s">
        <v>170</v>
      </c>
      <c r="AI152" s="77">
        <f t="shared" si="80"/>
        <v>1714.3200000000002</v>
      </c>
      <c r="AJ152" s="79" t="s">
        <v>170</v>
      </c>
    </row>
    <row r="153" spans="1:36" s="76" customFormat="1" ht="15" hidden="1">
      <c r="A153" s="111" t="s">
        <v>307</v>
      </c>
      <c r="B153" s="111" t="s">
        <v>330</v>
      </c>
      <c r="C153" s="76" t="s">
        <v>220</v>
      </c>
      <c r="D153" s="76">
        <v>1</v>
      </c>
      <c r="E153" s="77">
        <v>763.35</v>
      </c>
      <c r="F153" s="77"/>
      <c r="G153" s="100">
        <v>0.025</v>
      </c>
      <c r="H153" s="77">
        <f t="shared" si="81"/>
        <v>782.4337499999999</v>
      </c>
      <c r="I153" s="77">
        <v>782.43</v>
      </c>
      <c r="J153" s="77" t="s">
        <v>170</v>
      </c>
      <c r="K153" s="77">
        <v>72.35</v>
      </c>
      <c r="L153" s="77">
        <f t="shared" si="82"/>
        <v>868.1999999999999</v>
      </c>
      <c r="M153" s="77" t="s">
        <v>170</v>
      </c>
      <c r="N153" s="101">
        <f t="shared" si="83"/>
        <v>1736.3999999999999</v>
      </c>
      <c r="O153" s="77" t="s">
        <v>170</v>
      </c>
      <c r="S153" s="102">
        <v>0</v>
      </c>
      <c r="T153" s="101">
        <f>H153</f>
        <v>782.4337499999999</v>
      </c>
      <c r="U153" s="76" t="s">
        <v>170</v>
      </c>
      <c r="V153" s="76">
        <v>71.43</v>
      </c>
      <c r="W153" s="78">
        <f t="shared" si="76"/>
        <v>857.1600000000001</v>
      </c>
      <c r="X153" s="101" t="s">
        <v>170</v>
      </c>
      <c r="Y153" s="134">
        <f t="shared" si="77"/>
        <v>1714.3200000000002</v>
      </c>
      <c r="Z153" s="101" t="s">
        <v>170</v>
      </c>
      <c r="AC153" s="103">
        <v>0.02</v>
      </c>
      <c r="AD153" s="101">
        <f t="shared" si="78"/>
        <v>798.082425</v>
      </c>
      <c r="AE153" s="79" t="s">
        <v>170</v>
      </c>
      <c r="AF153" s="105">
        <v>71.43</v>
      </c>
      <c r="AG153" s="104">
        <f t="shared" si="79"/>
        <v>857.1600000000001</v>
      </c>
      <c r="AH153" s="76" t="s">
        <v>170</v>
      </c>
      <c r="AI153" s="77">
        <f t="shared" si="80"/>
        <v>1714.3200000000002</v>
      </c>
      <c r="AJ153" s="79" t="s">
        <v>170</v>
      </c>
    </row>
    <row r="154" spans="1:36" s="76" customFormat="1" ht="15" hidden="1">
      <c r="A154" s="111" t="s">
        <v>307</v>
      </c>
      <c r="B154" s="111" t="s">
        <v>331</v>
      </c>
      <c r="C154" s="133" t="s">
        <v>332</v>
      </c>
      <c r="D154" s="76">
        <v>1</v>
      </c>
      <c r="E154" s="77">
        <v>765</v>
      </c>
      <c r="F154" s="77"/>
      <c r="G154" s="100">
        <v>0</v>
      </c>
      <c r="H154" s="77">
        <f>E154*(1+G154)</f>
        <v>765</v>
      </c>
      <c r="I154" s="77">
        <v>765</v>
      </c>
      <c r="J154" s="77" t="s">
        <v>170</v>
      </c>
      <c r="K154" s="77">
        <v>72.35</v>
      </c>
      <c r="L154" s="77">
        <f t="shared" si="82"/>
        <v>868.1999999999999</v>
      </c>
      <c r="M154" s="77" t="s">
        <v>170</v>
      </c>
      <c r="N154" s="101">
        <f t="shared" si="83"/>
        <v>1736.3999999999999</v>
      </c>
      <c r="O154" s="77" t="s">
        <v>170</v>
      </c>
      <c r="S154" s="102">
        <v>0</v>
      </c>
      <c r="T154" s="101">
        <v>765</v>
      </c>
      <c r="U154" s="76" t="s">
        <v>170</v>
      </c>
      <c r="V154" s="76">
        <v>71.43</v>
      </c>
      <c r="W154" s="78">
        <f t="shared" si="76"/>
        <v>857.1600000000001</v>
      </c>
      <c r="X154" s="101" t="s">
        <v>170</v>
      </c>
      <c r="Y154" s="134">
        <f t="shared" si="77"/>
        <v>1714.3200000000002</v>
      </c>
      <c r="Z154" s="101" t="s">
        <v>170</v>
      </c>
      <c r="AC154" s="103">
        <v>0</v>
      </c>
      <c r="AD154" s="101">
        <f t="shared" si="78"/>
        <v>765</v>
      </c>
      <c r="AE154" s="79" t="s">
        <v>170</v>
      </c>
      <c r="AF154" s="105">
        <v>71.43</v>
      </c>
      <c r="AG154" s="104">
        <f t="shared" si="79"/>
        <v>857.1600000000001</v>
      </c>
      <c r="AH154" s="76" t="s">
        <v>170</v>
      </c>
      <c r="AI154" s="77">
        <f t="shared" si="80"/>
        <v>1714.3200000000002</v>
      </c>
      <c r="AJ154" s="79" t="s">
        <v>170</v>
      </c>
    </row>
    <row r="155" spans="1:36" s="76" customFormat="1" ht="15" hidden="1">
      <c r="A155" s="111" t="s">
        <v>307</v>
      </c>
      <c r="B155" s="111" t="s">
        <v>333</v>
      </c>
      <c r="C155" s="76" t="s">
        <v>334</v>
      </c>
      <c r="D155" s="76">
        <v>1</v>
      </c>
      <c r="E155" s="77">
        <v>816</v>
      </c>
      <c r="F155" s="77"/>
      <c r="G155" s="100">
        <v>0</v>
      </c>
      <c r="H155" s="77">
        <f>E155*(1+G155)</f>
        <v>816</v>
      </c>
      <c r="I155" s="77">
        <v>816</v>
      </c>
      <c r="J155" s="77" t="s">
        <v>170</v>
      </c>
      <c r="K155" s="77">
        <v>72.35</v>
      </c>
      <c r="L155" s="77">
        <f t="shared" si="82"/>
        <v>868.1999999999999</v>
      </c>
      <c r="M155" s="77" t="s">
        <v>170</v>
      </c>
      <c r="N155" s="101">
        <f t="shared" si="83"/>
        <v>1736.3999999999999</v>
      </c>
      <c r="O155" s="77" t="s">
        <v>170</v>
      </c>
      <c r="S155" s="102">
        <v>0.04</v>
      </c>
      <c r="T155" s="101">
        <v>848.64</v>
      </c>
      <c r="U155" s="76" t="s">
        <v>170</v>
      </c>
      <c r="V155" s="76">
        <v>71.43</v>
      </c>
      <c r="W155" s="78">
        <f t="shared" si="76"/>
        <v>857.1600000000001</v>
      </c>
      <c r="X155" s="101" t="s">
        <v>170</v>
      </c>
      <c r="Y155" s="134">
        <f t="shared" si="77"/>
        <v>1714.3200000000002</v>
      </c>
      <c r="Z155" s="101" t="s">
        <v>170</v>
      </c>
      <c r="AC155" s="103">
        <v>0.02</v>
      </c>
      <c r="AD155" s="101">
        <f t="shared" si="78"/>
        <v>865.6128</v>
      </c>
      <c r="AE155" s="79" t="s">
        <v>170</v>
      </c>
      <c r="AF155" s="105">
        <v>71.43</v>
      </c>
      <c r="AG155" s="104">
        <f t="shared" si="79"/>
        <v>857.1600000000001</v>
      </c>
      <c r="AH155" s="76" t="s">
        <v>170</v>
      </c>
      <c r="AI155" s="77">
        <f t="shared" si="80"/>
        <v>1714.3200000000002</v>
      </c>
      <c r="AJ155" s="79" t="s">
        <v>170</v>
      </c>
    </row>
    <row r="156" spans="1:36" s="76" customFormat="1" ht="15" hidden="1" collapsed="1">
      <c r="A156" s="111" t="s">
        <v>307</v>
      </c>
      <c r="B156" s="111" t="s">
        <v>335</v>
      </c>
      <c r="C156" s="76" t="s">
        <v>222</v>
      </c>
      <c r="D156" s="76">
        <v>1</v>
      </c>
      <c r="E156" s="77">
        <v>435.78</v>
      </c>
      <c r="F156" s="77"/>
      <c r="G156" s="100">
        <v>0.131</v>
      </c>
      <c r="H156" s="77">
        <f>E156*(1+G156)</f>
        <v>492.86717999999996</v>
      </c>
      <c r="I156" s="77">
        <v>492.87</v>
      </c>
      <c r="J156" s="77" t="s">
        <v>170</v>
      </c>
      <c r="K156" s="77">
        <v>72.35</v>
      </c>
      <c r="L156" s="77">
        <f t="shared" si="82"/>
        <v>868.1999999999999</v>
      </c>
      <c r="M156" s="77" t="s">
        <v>170</v>
      </c>
      <c r="N156" s="101">
        <f t="shared" si="83"/>
        <v>1736.3999999999999</v>
      </c>
      <c r="O156" s="77" t="s">
        <v>170</v>
      </c>
      <c r="S156" s="102">
        <v>0.04</v>
      </c>
      <c r="T156" s="101">
        <v>512.58</v>
      </c>
      <c r="U156" s="76" t="s">
        <v>170</v>
      </c>
      <c r="V156" s="76">
        <v>71.43</v>
      </c>
      <c r="W156" s="78">
        <f t="shared" si="76"/>
        <v>857.1600000000001</v>
      </c>
      <c r="X156" s="101" t="s">
        <v>170</v>
      </c>
      <c r="Y156" s="134">
        <f t="shared" si="77"/>
        <v>1714.3200000000002</v>
      </c>
      <c r="Z156" s="101" t="s">
        <v>170</v>
      </c>
      <c r="AC156" s="103">
        <v>0.02</v>
      </c>
      <c r="AD156" s="101">
        <f t="shared" si="78"/>
        <v>522.8316000000001</v>
      </c>
      <c r="AE156" s="79" t="s">
        <v>170</v>
      </c>
      <c r="AF156" s="105">
        <v>71.43</v>
      </c>
      <c r="AG156" s="104">
        <f t="shared" si="79"/>
        <v>857.1600000000001</v>
      </c>
      <c r="AH156" s="76" t="s">
        <v>170</v>
      </c>
      <c r="AI156" s="77">
        <f t="shared" si="80"/>
        <v>1714.3200000000002</v>
      </c>
      <c r="AJ156" s="79" t="s">
        <v>170</v>
      </c>
    </row>
    <row r="157" spans="1:36" s="76" customFormat="1" ht="15" hidden="1">
      <c r="A157" s="76" t="s">
        <v>307</v>
      </c>
      <c r="B157" s="76" t="s">
        <v>336</v>
      </c>
      <c r="C157" s="76" t="s">
        <v>337</v>
      </c>
      <c r="D157" s="76">
        <v>1</v>
      </c>
      <c r="H157" s="77"/>
      <c r="I157" s="77">
        <v>460.85</v>
      </c>
      <c r="J157" s="77" t="s">
        <v>170</v>
      </c>
      <c r="K157" s="77">
        <v>72.35</v>
      </c>
      <c r="L157" s="77">
        <f t="shared" si="82"/>
        <v>868.1999999999999</v>
      </c>
      <c r="M157" s="77" t="s">
        <v>170</v>
      </c>
      <c r="N157" s="101">
        <f t="shared" si="83"/>
        <v>1736.3999999999999</v>
      </c>
      <c r="O157" s="77" t="s">
        <v>170</v>
      </c>
      <c r="S157" s="102">
        <v>0.04</v>
      </c>
      <c r="T157" s="101">
        <v>479.28</v>
      </c>
      <c r="U157" s="76" t="s">
        <v>170</v>
      </c>
      <c r="V157" s="76">
        <v>71.43</v>
      </c>
      <c r="W157" s="78">
        <f t="shared" si="76"/>
        <v>857.1600000000001</v>
      </c>
      <c r="X157" s="101" t="s">
        <v>170</v>
      </c>
      <c r="Y157" s="134">
        <f t="shared" si="77"/>
        <v>1714.3200000000002</v>
      </c>
      <c r="Z157" s="101" t="s">
        <v>170</v>
      </c>
      <c r="AC157" s="103">
        <v>0.04</v>
      </c>
      <c r="AD157" s="101">
        <f t="shared" si="78"/>
        <v>498.4512</v>
      </c>
      <c r="AE157" s="79" t="s">
        <v>170</v>
      </c>
      <c r="AF157" s="105">
        <v>71.43</v>
      </c>
      <c r="AG157" s="104">
        <f t="shared" si="79"/>
        <v>857.1600000000001</v>
      </c>
      <c r="AH157" s="76" t="s">
        <v>170</v>
      </c>
      <c r="AI157" s="77">
        <f t="shared" si="80"/>
        <v>1714.3200000000002</v>
      </c>
      <c r="AJ157" s="79" t="s">
        <v>170</v>
      </c>
    </row>
    <row r="158" spans="1:36" s="76" customFormat="1" ht="15">
      <c r="A158" s="76" t="s">
        <v>307</v>
      </c>
      <c r="B158" s="76" t="s">
        <v>338</v>
      </c>
      <c r="C158" s="76" t="s">
        <v>339</v>
      </c>
      <c r="D158" s="76">
        <v>1</v>
      </c>
      <c r="H158" s="77">
        <v>800</v>
      </c>
      <c r="I158" s="77">
        <v>800</v>
      </c>
      <c r="J158" s="77" t="s">
        <v>170</v>
      </c>
      <c r="K158" s="77"/>
      <c r="L158" s="77"/>
      <c r="S158" s="102">
        <v>0</v>
      </c>
      <c r="T158" s="101">
        <v>800</v>
      </c>
      <c r="U158" s="76" t="s">
        <v>170</v>
      </c>
      <c r="V158" s="76">
        <v>71.43</v>
      </c>
      <c r="W158" s="78">
        <f t="shared" si="76"/>
        <v>857.1600000000001</v>
      </c>
      <c r="X158" s="101" t="s">
        <v>170</v>
      </c>
      <c r="Y158" s="134">
        <f t="shared" si="77"/>
        <v>1714.3200000000002</v>
      </c>
      <c r="Z158" s="101" t="s">
        <v>170</v>
      </c>
      <c r="AC158" s="103">
        <v>0</v>
      </c>
      <c r="AD158" s="101">
        <f t="shared" si="78"/>
        <v>800</v>
      </c>
      <c r="AE158" s="79" t="s">
        <v>170</v>
      </c>
      <c r="AF158" s="105">
        <v>71.43</v>
      </c>
      <c r="AG158" s="104">
        <f t="shared" si="79"/>
        <v>857.1600000000001</v>
      </c>
      <c r="AH158" s="76" t="s">
        <v>170</v>
      </c>
      <c r="AI158" s="77">
        <f t="shared" si="80"/>
        <v>1714.3200000000002</v>
      </c>
      <c r="AJ158" s="79" t="s">
        <v>170</v>
      </c>
    </row>
    <row r="159" spans="1:36" s="76" customFormat="1" ht="15">
      <c r="A159" s="76" t="s">
        <v>307</v>
      </c>
      <c r="B159" s="76" t="s">
        <v>338</v>
      </c>
      <c r="C159" s="76" t="s">
        <v>340</v>
      </c>
      <c r="D159" s="76">
        <v>1</v>
      </c>
      <c r="H159" s="77"/>
      <c r="I159" s="77"/>
      <c r="J159" s="77"/>
      <c r="K159" s="77"/>
      <c r="L159" s="77"/>
      <c r="S159" s="102">
        <v>0.04</v>
      </c>
      <c r="T159" s="101">
        <f>T141</f>
        <v>506.57</v>
      </c>
      <c r="U159" s="76" t="s">
        <v>170</v>
      </c>
      <c r="V159" s="76">
        <v>71.43</v>
      </c>
      <c r="W159" s="78">
        <f t="shared" si="76"/>
        <v>857.1600000000001</v>
      </c>
      <c r="X159" s="101" t="s">
        <v>170</v>
      </c>
      <c r="Y159" s="134">
        <f t="shared" si="77"/>
        <v>1714.3200000000002</v>
      </c>
      <c r="Z159" s="101" t="s">
        <v>170</v>
      </c>
      <c r="AC159" s="103">
        <v>0.08</v>
      </c>
      <c r="AD159" s="101">
        <f t="shared" si="78"/>
        <v>547.0956</v>
      </c>
      <c r="AE159" s="79" t="s">
        <v>170</v>
      </c>
      <c r="AF159" s="105">
        <v>71.43</v>
      </c>
      <c r="AG159" s="104">
        <f t="shared" si="79"/>
        <v>857.1600000000001</v>
      </c>
      <c r="AH159" s="76" t="s">
        <v>170</v>
      </c>
      <c r="AI159" s="77">
        <f t="shared" si="80"/>
        <v>1714.3200000000002</v>
      </c>
      <c r="AJ159" s="79" t="s">
        <v>170</v>
      </c>
    </row>
  </sheetData>
  <sheetProtection/>
  <mergeCells count="45">
    <mergeCell ref="AF137:AG137"/>
    <mergeCell ref="AH137:AJ137"/>
    <mergeCell ref="AD61:AE61"/>
    <mergeCell ref="AF61:AG61"/>
    <mergeCell ref="AH61:AJ61"/>
    <mergeCell ref="H137:J137"/>
    <mergeCell ref="K137:L137"/>
    <mergeCell ref="M137:O137"/>
    <mergeCell ref="T137:U137"/>
    <mergeCell ref="V137:W137"/>
    <mergeCell ref="X137:Z137"/>
    <mergeCell ref="AD137:AE137"/>
    <mergeCell ref="H61:J61"/>
    <mergeCell ref="K61:L61"/>
    <mergeCell ref="M61:O61"/>
    <mergeCell ref="T61:U61"/>
    <mergeCell ref="V61:W61"/>
    <mergeCell ref="X61:Z61"/>
    <mergeCell ref="AH44:AJ44"/>
    <mergeCell ref="H56:J56"/>
    <mergeCell ref="K56:L56"/>
    <mergeCell ref="M56:O56"/>
    <mergeCell ref="T56:U56"/>
    <mergeCell ref="V56:W56"/>
    <mergeCell ref="X56:Z56"/>
    <mergeCell ref="AD56:AE56"/>
    <mergeCell ref="AF56:AG56"/>
    <mergeCell ref="AH56:AJ56"/>
    <mergeCell ref="H44:J44"/>
    <mergeCell ref="K44:L44"/>
    <mergeCell ref="M44:O44"/>
    <mergeCell ref="T44:U44"/>
    <mergeCell ref="V44:W44"/>
    <mergeCell ref="X44:Z44"/>
    <mergeCell ref="AD44:AE44"/>
    <mergeCell ref="AF44:AG44"/>
    <mergeCell ref="AD3:AE3"/>
    <mergeCell ref="AF3:AG3"/>
    <mergeCell ref="AH3:AJ3"/>
    <mergeCell ref="H3:J3"/>
    <mergeCell ref="K3:L3"/>
    <mergeCell ref="M3:O3"/>
    <mergeCell ref="T3:U3"/>
    <mergeCell ref="V3:W3"/>
    <mergeCell ref="X3:Z3"/>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5" sqref="A5"/>
    </sheetView>
  </sheetViews>
  <sheetFormatPr defaultColWidth="8.88671875" defaultRowHeight="15"/>
  <sheetData>
    <row r="1" spans="1:8" ht="15">
      <c r="A1" s="72" t="s">
        <v>129</v>
      </c>
      <c r="B1" s="71"/>
      <c r="C1" s="71"/>
      <c r="D1" s="71"/>
      <c r="E1" s="71"/>
      <c r="F1" s="71"/>
      <c r="G1" s="71"/>
      <c r="H1" s="71"/>
    </row>
    <row r="2" spans="1:8" ht="15">
      <c r="A2" s="71"/>
      <c r="B2" s="71"/>
      <c r="C2" s="71"/>
      <c r="D2" s="71"/>
      <c r="E2" s="71"/>
      <c r="F2" s="71"/>
      <c r="G2" s="71"/>
      <c r="H2" s="71"/>
    </row>
    <row r="3" spans="1:8" ht="15">
      <c r="A3" s="71"/>
      <c r="B3" s="71"/>
      <c r="C3" s="71"/>
      <c r="D3" s="71"/>
      <c r="E3" s="71"/>
      <c r="F3" s="71"/>
      <c r="G3" s="71"/>
      <c r="H3" s="71"/>
    </row>
    <row r="4" spans="1:8" ht="15">
      <c r="A4" s="71"/>
      <c r="B4" s="71"/>
      <c r="C4" s="71"/>
      <c r="D4" s="71"/>
      <c r="E4" s="71"/>
      <c r="F4" s="71"/>
      <c r="G4" s="71"/>
      <c r="H4" s="71"/>
    </row>
  </sheetData>
  <sheetProtection/>
  <mergeCells count="1">
    <mergeCell ref="A1:H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N47"/>
  <sheetViews>
    <sheetView showGridLines="0" zoomScalePageLayoutView="0" workbookViewId="0" topLeftCell="A1">
      <selection activeCell="B10" sqref="B10"/>
    </sheetView>
  </sheetViews>
  <sheetFormatPr defaultColWidth="8.88671875" defaultRowHeight="15"/>
  <cols>
    <col min="1" max="1" width="6.3359375" style="0" customWidth="1"/>
    <col min="2" max="2" width="36.99609375" style="0" bestFit="1" customWidth="1"/>
    <col min="3" max="3" width="3.6640625" style="0" customWidth="1"/>
    <col min="5" max="5" width="3.6640625" style="0" customWidth="1"/>
    <col min="7" max="7" width="3.6640625" style="0" customWidth="1"/>
    <col min="9" max="9" width="3.6640625" style="0" customWidth="1"/>
    <col min="11" max="11" width="3.6640625" style="0" customWidth="1"/>
    <col min="13" max="13" width="3.6640625" style="0" customWidth="1"/>
  </cols>
  <sheetData>
    <row r="1" spans="1:14" ht="15">
      <c r="A1" s="61" t="s">
        <v>63</v>
      </c>
      <c r="B1" s="61"/>
      <c r="F1" t="s">
        <v>31</v>
      </c>
      <c r="N1" s="7">
        <v>0</v>
      </c>
    </row>
    <row r="2" ht="15">
      <c r="A2" s="29"/>
    </row>
    <row r="3" spans="1:7" ht="15">
      <c r="A3" s="29"/>
      <c r="B3" s="31" t="s">
        <v>64</v>
      </c>
      <c r="C3" s="60"/>
      <c r="D3" s="60"/>
      <c r="E3" s="60"/>
      <c r="F3" s="60"/>
      <c r="G3" s="60"/>
    </row>
    <row r="4" spans="1:14" ht="18.75">
      <c r="A4" s="29"/>
      <c r="D4" s="5"/>
      <c r="F4" s="5"/>
      <c r="G4" s="3"/>
      <c r="H4" s="5"/>
      <c r="I4" s="3"/>
      <c r="J4" s="5"/>
      <c r="K4" s="3"/>
      <c r="L4" s="5"/>
      <c r="M4" s="3"/>
      <c r="N4" s="3"/>
    </row>
    <row r="5" spans="1:14" ht="15">
      <c r="A5" s="29"/>
      <c r="B5" t="s">
        <v>0</v>
      </c>
      <c r="D5" s="9" t="s">
        <v>34</v>
      </c>
      <c r="E5" s="5"/>
      <c r="F5" s="5" t="s">
        <v>35</v>
      </c>
      <c r="G5" s="5"/>
      <c r="H5" s="5" t="s">
        <v>36</v>
      </c>
      <c r="I5" s="5"/>
      <c r="J5" s="37" t="s">
        <v>37</v>
      </c>
      <c r="L5" s="37" t="s">
        <v>79</v>
      </c>
      <c r="N5" s="5" t="s">
        <v>1</v>
      </c>
    </row>
    <row r="6" spans="1:14" ht="15">
      <c r="A6" s="29"/>
      <c r="B6" s="1"/>
      <c r="D6" s="1"/>
      <c r="F6" s="1"/>
      <c r="H6" s="1"/>
      <c r="J6" s="1"/>
      <c r="L6" s="1"/>
      <c r="N6" s="1"/>
    </row>
    <row r="7" spans="1:14" ht="15">
      <c r="A7" s="29">
        <v>511</v>
      </c>
      <c r="B7" s="6" t="s">
        <v>15</v>
      </c>
      <c r="D7" s="22">
        <v>0</v>
      </c>
      <c r="E7" s="22"/>
      <c r="F7" s="22">
        <v>0</v>
      </c>
      <c r="G7" s="22"/>
      <c r="H7" s="22">
        <v>0</v>
      </c>
      <c r="I7" s="22"/>
      <c r="J7" s="22">
        <v>0</v>
      </c>
      <c r="K7" s="22"/>
      <c r="L7" s="22">
        <v>0</v>
      </c>
      <c r="M7" s="22"/>
      <c r="N7" s="22">
        <f aca="true" t="shared" si="0" ref="N7:N12">SUM(D7:L7)</f>
        <v>0</v>
      </c>
    </row>
    <row r="8" spans="1:14" ht="15">
      <c r="A8" s="29">
        <v>512</v>
      </c>
      <c r="B8" s="6" t="s">
        <v>16</v>
      </c>
      <c r="D8" s="22">
        <v>0</v>
      </c>
      <c r="E8" s="22"/>
      <c r="F8" s="22">
        <v>0</v>
      </c>
      <c r="G8" s="22"/>
      <c r="H8" s="22">
        <v>0</v>
      </c>
      <c r="I8" s="22"/>
      <c r="J8" s="22">
        <v>0</v>
      </c>
      <c r="K8" s="22"/>
      <c r="L8" s="22">
        <v>0</v>
      </c>
      <c r="M8" s="22"/>
      <c r="N8" s="22">
        <f t="shared" si="0"/>
        <v>0</v>
      </c>
    </row>
    <row r="9" spans="1:14" ht="15">
      <c r="A9" s="29">
        <v>513</v>
      </c>
      <c r="B9" s="6" t="s">
        <v>62</v>
      </c>
      <c r="D9" s="22">
        <v>0</v>
      </c>
      <c r="E9" s="22"/>
      <c r="F9" s="22">
        <v>0</v>
      </c>
      <c r="G9" s="22"/>
      <c r="H9" s="22">
        <v>0</v>
      </c>
      <c r="I9" s="22"/>
      <c r="J9" s="22">
        <v>0</v>
      </c>
      <c r="K9" s="22"/>
      <c r="L9" s="22">
        <v>0</v>
      </c>
      <c r="M9" s="22"/>
      <c r="N9" s="22">
        <f t="shared" si="0"/>
        <v>0</v>
      </c>
    </row>
    <row r="10" spans="1:14" ht="15">
      <c r="A10" s="29">
        <v>515</v>
      </c>
      <c r="B10" s="6" t="s">
        <v>17</v>
      </c>
      <c r="D10" s="22">
        <v>0</v>
      </c>
      <c r="E10" s="22"/>
      <c r="F10" s="22">
        <v>0</v>
      </c>
      <c r="G10" s="22"/>
      <c r="H10" s="22">
        <v>0</v>
      </c>
      <c r="I10" s="22"/>
      <c r="J10" s="22">
        <v>0</v>
      </c>
      <c r="K10" s="22"/>
      <c r="L10" s="22">
        <v>0</v>
      </c>
      <c r="M10" s="22"/>
      <c r="N10" s="22">
        <f t="shared" si="0"/>
        <v>0</v>
      </c>
    </row>
    <row r="11" spans="1:14" ht="15">
      <c r="A11" s="29">
        <v>517</v>
      </c>
      <c r="B11" s="6" t="s">
        <v>60</v>
      </c>
      <c r="D11" s="22">
        <v>0</v>
      </c>
      <c r="E11" s="22"/>
      <c r="F11" s="22">
        <v>0</v>
      </c>
      <c r="G11" s="22"/>
      <c r="H11" s="22">
        <v>0</v>
      </c>
      <c r="I11" s="22"/>
      <c r="J11" s="22">
        <v>0</v>
      </c>
      <c r="K11" s="22"/>
      <c r="L11" s="22">
        <v>0</v>
      </c>
      <c r="M11" s="22"/>
      <c r="N11" s="22">
        <f t="shared" si="0"/>
        <v>0</v>
      </c>
    </row>
    <row r="12" spans="1:14" ht="15">
      <c r="A12" s="29">
        <v>516</v>
      </c>
      <c r="B12" s="6" t="s">
        <v>2</v>
      </c>
      <c r="D12" s="22">
        <v>0</v>
      </c>
      <c r="E12" s="22"/>
      <c r="F12" s="22">
        <v>0</v>
      </c>
      <c r="G12" s="22"/>
      <c r="H12" s="22">
        <v>0</v>
      </c>
      <c r="I12" s="22"/>
      <c r="J12" s="22">
        <v>0</v>
      </c>
      <c r="K12" s="22"/>
      <c r="L12" s="22">
        <v>0</v>
      </c>
      <c r="M12" s="22"/>
      <c r="N12" s="22">
        <f t="shared" si="0"/>
        <v>0</v>
      </c>
    </row>
    <row r="13" spans="1:14" ht="15">
      <c r="A13" s="29"/>
      <c r="B13" s="6"/>
      <c r="D13" s="23"/>
      <c r="E13" s="22"/>
      <c r="F13" s="23"/>
      <c r="G13" s="22"/>
      <c r="H13" s="23"/>
      <c r="I13" s="22"/>
      <c r="J13" s="23"/>
      <c r="K13" s="22"/>
      <c r="L13" s="23"/>
      <c r="M13" s="22"/>
      <c r="N13" s="23"/>
    </row>
    <row r="14" spans="1:14" ht="15">
      <c r="A14" s="29"/>
      <c r="B14" s="6" t="s">
        <v>3</v>
      </c>
      <c r="D14" s="22">
        <f>SUM(D7:D12)</f>
        <v>0</v>
      </c>
      <c r="E14" s="22"/>
      <c r="F14" s="22">
        <f>SUM(F7:F12)</f>
        <v>0</v>
      </c>
      <c r="G14" s="22"/>
      <c r="H14" s="22">
        <f>SUM(H7:H12)</f>
        <v>0</v>
      </c>
      <c r="I14" s="22"/>
      <c r="J14" s="22">
        <f>SUM(J7:J12)</f>
        <v>0</v>
      </c>
      <c r="K14" s="22"/>
      <c r="L14" s="22">
        <f>SUM(L7:L12)</f>
        <v>0</v>
      </c>
      <c r="M14" s="22"/>
      <c r="N14" s="22">
        <f>SUM(N7:N12)</f>
        <v>0</v>
      </c>
    </row>
    <row r="15" spans="1:14" ht="15">
      <c r="A15" s="29"/>
      <c r="B15" s="6"/>
      <c r="D15" s="23"/>
      <c r="E15" s="22"/>
      <c r="F15" s="23"/>
      <c r="G15" s="22"/>
      <c r="H15" s="23"/>
      <c r="I15" s="22"/>
      <c r="J15" s="23"/>
      <c r="K15" s="22"/>
      <c r="L15" s="23"/>
      <c r="M15" s="22"/>
      <c r="N15" s="23"/>
    </row>
    <row r="16" spans="1:14" ht="15">
      <c r="A16" s="29">
        <v>521</v>
      </c>
      <c r="B16" s="6" t="s">
        <v>4</v>
      </c>
      <c r="D16" s="22">
        <v>0</v>
      </c>
      <c r="E16" s="22"/>
      <c r="F16" s="22">
        <v>0</v>
      </c>
      <c r="G16" s="22"/>
      <c r="H16" s="22">
        <v>0</v>
      </c>
      <c r="I16" s="22"/>
      <c r="J16" s="22">
        <v>0</v>
      </c>
      <c r="K16" s="22"/>
      <c r="L16" s="22">
        <v>0</v>
      </c>
      <c r="M16" s="22"/>
      <c r="N16" s="22">
        <f>SUM(D16:L16)</f>
        <v>0</v>
      </c>
    </row>
    <row r="17" spans="1:14" ht="15">
      <c r="A17" s="29">
        <v>531</v>
      </c>
      <c r="B17" s="6" t="s">
        <v>19</v>
      </c>
      <c r="D17" s="22">
        <v>0</v>
      </c>
      <c r="E17" s="22"/>
      <c r="F17" s="22">
        <v>0</v>
      </c>
      <c r="G17" s="22"/>
      <c r="H17" s="22">
        <v>0</v>
      </c>
      <c r="I17" s="22"/>
      <c r="J17" s="22">
        <v>0</v>
      </c>
      <c r="K17" s="22"/>
      <c r="L17" s="22">
        <v>0</v>
      </c>
      <c r="M17" s="22"/>
      <c r="N17" s="22">
        <f aca="true" t="shared" si="1" ref="N17:N34">SUM(D17:L17)</f>
        <v>0</v>
      </c>
    </row>
    <row r="18" spans="1:14" ht="15">
      <c r="A18" s="29">
        <v>532</v>
      </c>
      <c r="B18" s="6" t="s">
        <v>25</v>
      </c>
      <c r="D18" s="22">
        <v>0</v>
      </c>
      <c r="E18" s="22"/>
      <c r="F18" s="22">
        <v>0</v>
      </c>
      <c r="G18" s="22"/>
      <c r="H18" s="22">
        <v>0</v>
      </c>
      <c r="I18" s="22"/>
      <c r="J18" s="22">
        <v>0</v>
      </c>
      <c r="K18" s="22"/>
      <c r="L18" s="22">
        <v>0</v>
      </c>
      <c r="M18" s="22"/>
      <c r="N18" s="22">
        <f t="shared" si="1"/>
        <v>0</v>
      </c>
    </row>
    <row r="19" spans="1:14" ht="15">
      <c r="A19" s="29">
        <v>533</v>
      </c>
      <c r="B19" s="6" t="s">
        <v>20</v>
      </c>
      <c r="D19" s="22">
        <v>0</v>
      </c>
      <c r="E19" s="22"/>
      <c r="F19" s="22">
        <v>0</v>
      </c>
      <c r="G19" s="22"/>
      <c r="H19" s="22">
        <v>0</v>
      </c>
      <c r="I19" s="22"/>
      <c r="J19" s="22">
        <v>0</v>
      </c>
      <c r="K19" s="22"/>
      <c r="L19" s="22">
        <v>0</v>
      </c>
      <c r="M19" s="22"/>
      <c r="N19" s="22">
        <f t="shared" si="1"/>
        <v>0</v>
      </c>
    </row>
    <row r="20" spans="1:14" ht="15">
      <c r="A20" s="29">
        <v>535</v>
      </c>
      <c r="B20" s="6" t="s">
        <v>21</v>
      </c>
      <c r="D20" s="22">
        <v>0</v>
      </c>
      <c r="E20" s="22"/>
      <c r="F20" s="22">
        <v>0</v>
      </c>
      <c r="G20" s="22"/>
      <c r="H20" s="22">
        <v>0</v>
      </c>
      <c r="I20" s="22"/>
      <c r="J20" s="22">
        <v>0</v>
      </c>
      <c r="K20" s="22"/>
      <c r="L20" s="22">
        <v>0</v>
      </c>
      <c r="M20" s="22"/>
      <c r="N20" s="22">
        <f t="shared" si="1"/>
        <v>0</v>
      </c>
    </row>
    <row r="21" spans="1:14" ht="15">
      <c r="A21" s="29">
        <v>536</v>
      </c>
      <c r="B21" s="6" t="s">
        <v>22</v>
      </c>
      <c r="D21" s="22">
        <v>0</v>
      </c>
      <c r="E21" s="22"/>
      <c r="F21" s="22">
        <v>0</v>
      </c>
      <c r="G21" s="22"/>
      <c r="H21" s="22">
        <v>0</v>
      </c>
      <c r="I21" s="22"/>
      <c r="J21" s="22">
        <v>0</v>
      </c>
      <c r="K21" s="22"/>
      <c r="L21" s="22">
        <v>0</v>
      </c>
      <c r="M21" s="22"/>
      <c r="N21" s="22">
        <f t="shared" si="1"/>
        <v>0</v>
      </c>
    </row>
    <row r="22" spans="1:14" ht="15">
      <c r="A22" s="29">
        <v>541</v>
      </c>
      <c r="B22" s="6" t="s">
        <v>11</v>
      </c>
      <c r="D22" s="22">
        <v>0</v>
      </c>
      <c r="E22" s="22"/>
      <c r="F22" s="22">
        <v>0</v>
      </c>
      <c r="G22" s="22"/>
      <c r="H22" s="22">
        <v>0</v>
      </c>
      <c r="I22" s="22"/>
      <c r="J22" s="22">
        <v>0</v>
      </c>
      <c r="K22" s="22"/>
      <c r="L22" s="22">
        <v>0</v>
      </c>
      <c r="M22" s="22"/>
      <c r="N22" s="22">
        <f t="shared" si="1"/>
        <v>0</v>
      </c>
    </row>
    <row r="23" spans="1:14" ht="15">
      <c r="A23" s="29">
        <v>542</v>
      </c>
      <c r="B23" s="6" t="s">
        <v>18</v>
      </c>
      <c r="D23" s="22">
        <v>0</v>
      </c>
      <c r="E23" s="22"/>
      <c r="F23" s="22">
        <v>0</v>
      </c>
      <c r="G23" s="22"/>
      <c r="H23" s="22">
        <v>0</v>
      </c>
      <c r="I23" s="22"/>
      <c r="J23" s="22">
        <v>0</v>
      </c>
      <c r="K23" s="22"/>
      <c r="L23" s="22">
        <v>0</v>
      </c>
      <c r="M23" s="22"/>
      <c r="N23" s="22">
        <f t="shared" si="1"/>
        <v>0</v>
      </c>
    </row>
    <row r="24" spans="1:14" ht="15">
      <c r="A24" s="29">
        <v>551</v>
      </c>
      <c r="B24" s="6" t="s">
        <v>26</v>
      </c>
      <c r="D24" s="22">
        <v>0</v>
      </c>
      <c r="E24" s="22"/>
      <c r="F24" s="22">
        <v>0</v>
      </c>
      <c r="G24" s="22"/>
      <c r="H24" s="22">
        <v>0</v>
      </c>
      <c r="I24" s="22"/>
      <c r="J24" s="22">
        <v>0</v>
      </c>
      <c r="K24" s="22"/>
      <c r="L24" s="22">
        <v>0</v>
      </c>
      <c r="M24" s="22"/>
      <c r="N24" s="22">
        <f t="shared" si="1"/>
        <v>0</v>
      </c>
    </row>
    <row r="25" spans="1:14" ht="15">
      <c r="A25" s="29">
        <v>552</v>
      </c>
      <c r="B25" s="6" t="s">
        <v>27</v>
      </c>
      <c r="D25" s="22">
        <v>0</v>
      </c>
      <c r="E25" s="22"/>
      <c r="F25" s="22">
        <v>0</v>
      </c>
      <c r="G25" s="22"/>
      <c r="H25" s="22">
        <v>0</v>
      </c>
      <c r="I25" s="22"/>
      <c r="J25" s="22">
        <v>0</v>
      </c>
      <c r="K25" s="22"/>
      <c r="L25" s="22">
        <v>0</v>
      </c>
      <c r="M25" s="22"/>
      <c r="N25" s="22">
        <f t="shared" si="1"/>
        <v>0</v>
      </c>
    </row>
    <row r="26" spans="1:14" ht="15">
      <c r="A26" s="29">
        <v>561</v>
      </c>
      <c r="B26" s="6" t="s">
        <v>12</v>
      </c>
      <c r="D26" s="22">
        <v>0</v>
      </c>
      <c r="E26" s="22"/>
      <c r="F26" s="22">
        <v>0</v>
      </c>
      <c r="G26" s="22"/>
      <c r="H26" s="22">
        <v>0</v>
      </c>
      <c r="I26" s="22"/>
      <c r="J26" s="22">
        <v>0</v>
      </c>
      <c r="K26" s="22"/>
      <c r="L26" s="22">
        <v>0</v>
      </c>
      <c r="M26" s="22"/>
      <c r="N26" s="22">
        <f t="shared" si="1"/>
        <v>0</v>
      </c>
    </row>
    <row r="27" spans="1:14" ht="15">
      <c r="A27" s="29">
        <v>571</v>
      </c>
      <c r="B27" s="6" t="s">
        <v>5</v>
      </c>
      <c r="D27" s="22">
        <v>0</v>
      </c>
      <c r="E27" s="22"/>
      <c r="F27" s="22">
        <v>0</v>
      </c>
      <c r="G27" s="22"/>
      <c r="H27" s="22">
        <v>0</v>
      </c>
      <c r="I27" s="22"/>
      <c r="J27" s="22">
        <v>0</v>
      </c>
      <c r="K27" s="22"/>
      <c r="L27" s="22">
        <v>0</v>
      </c>
      <c r="M27" s="22"/>
      <c r="N27" s="22">
        <f t="shared" si="1"/>
        <v>0</v>
      </c>
    </row>
    <row r="28" spans="1:14" ht="15">
      <c r="A28" s="29">
        <v>581</v>
      </c>
      <c r="B28" s="6" t="s">
        <v>23</v>
      </c>
      <c r="D28" s="22">
        <v>0</v>
      </c>
      <c r="E28" s="22"/>
      <c r="F28" s="22">
        <v>0</v>
      </c>
      <c r="G28" s="22"/>
      <c r="H28" s="22">
        <v>0</v>
      </c>
      <c r="I28" s="22"/>
      <c r="J28" s="22">
        <v>0</v>
      </c>
      <c r="K28" s="22"/>
      <c r="L28" s="22">
        <v>0</v>
      </c>
      <c r="M28" s="22"/>
      <c r="N28" s="22">
        <f t="shared" si="1"/>
        <v>0</v>
      </c>
    </row>
    <row r="29" spans="1:14" ht="15">
      <c r="A29" s="29">
        <v>582</v>
      </c>
      <c r="B29" s="6" t="s">
        <v>24</v>
      </c>
      <c r="D29" s="22">
        <v>0</v>
      </c>
      <c r="E29" s="22"/>
      <c r="F29" s="22">
        <v>0</v>
      </c>
      <c r="G29" s="22"/>
      <c r="H29" s="22">
        <v>0</v>
      </c>
      <c r="I29" s="22"/>
      <c r="J29" s="22">
        <v>0</v>
      </c>
      <c r="K29" s="22"/>
      <c r="L29" s="22">
        <v>0</v>
      </c>
      <c r="M29" s="22"/>
      <c r="N29" s="22">
        <f t="shared" si="1"/>
        <v>0</v>
      </c>
    </row>
    <row r="30" spans="1:14" ht="15">
      <c r="A30" s="29">
        <v>591</v>
      </c>
      <c r="B30" s="6" t="s">
        <v>6</v>
      </c>
      <c r="D30" s="22">
        <v>0</v>
      </c>
      <c r="E30" s="22"/>
      <c r="F30" s="22">
        <v>0</v>
      </c>
      <c r="G30" s="22"/>
      <c r="H30" s="22">
        <v>0</v>
      </c>
      <c r="I30" s="22"/>
      <c r="J30" s="22">
        <v>0</v>
      </c>
      <c r="K30" s="22"/>
      <c r="L30" s="22">
        <v>0</v>
      </c>
      <c r="M30" s="22"/>
      <c r="N30" s="22">
        <f t="shared" si="1"/>
        <v>0</v>
      </c>
    </row>
    <row r="31" spans="1:14" ht="15">
      <c r="A31" s="29">
        <v>611</v>
      </c>
      <c r="B31" s="6" t="s">
        <v>30</v>
      </c>
      <c r="D31" s="22">
        <v>0</v>
      </c>
      <c r="E31" s="22"/>
      <c r="F31" s="22">
        <v>0</v>
      </c>
      <c r="G31" s="22"/>
      <c r="H31" s="22">
        <v>0</v>
      </c>
      <c r="I31" s="22"/>
      <c r="J31" s="22">
        <v>0</v>
      </c>
      <c r="K31" s="22"/>
      <c r="L31" s="22">
        <v>0</v>
      </c>
      <c r="M31" s="22"/>
      <c r="N31" s="22">
        <f t="shared" si="1"/>
        <v>0</v>
      </c>
    </row>
    <row r="32" spans="1:14" ht="15">
      <c r="A32" s="29">
        <v>621</v>
      </c>
      <c r="B32" s="6" t="s">
        <v>28</v>
      </c>
      <c r="D32" s="22">
        <v>0</v>
      </c>
      <c r="E32" s="22"/>
      <c r="F32" s="22">
        <v>0</v>
      </c>
      <c r="G32" s="22"/>
      <c r="H32" s="22">
        <v>0</v>
      </c>
      <c r="I32" s="22"/>
      <c r="J32" s="22">
        <v>0</v>
      </c>
      <c r="K32" s="22"/>
      <c r="L32" s="22">
        <v>0</v>
      </c>
      <c r="M32" s="22"/>
      <c r="N32" s="22">
        <f t="shared" si="1"/>
        <v>0</v>
      </c>
    </row>
    <row r="33" spans="1:14" ht="15">
      <c r="A33" s="29">
        <v>623</v>
      </c>
      <c r="B33" s="6" t="s">
        <v>29</v>
      </c>
      <c r="D33" s="22">
        <v>0</v>
      </c>
      <c r="E33" s="22"/>
      <c r="F33" s="22">
        <v>0</v>
      </c>
      <c r="G33" s="22"/>
      <c r="H33" s="22">
        <v>0</v>
      </c>
      <c r="I33" s="22"/>
      <c r="J33" s="22">
        <v>0</v>
      </c>
      <c r="K33" s="22"/>
      <c r="L33" s="22">
        <v>0</v>
      </c>
      <c r="M33" s="22"/>
      <c r="N33" s="22">
        <f t="shared" si="1"/>
        <v>0</v>
      </c>
    </row>
    <row r="34" spans="1:14" ht="15">
      <c r="A34" s="29">
        <v>661</v>
      </c>
      <c r="B34" s="6" t="s">
        <v>61</v>
      </c>
      <c r="D34" s="22">
        <v>0</v>
      </c>
      <c r="E34" s="22"/>
      <c r="F34" s="22">
        <v>0</v>
      </c>
      <c r="G34" s="22"/>
      <c r="H34" s="22">
        <v>0</v>
      </c>
      <c r="I34" s="22"/>
      <c r="J34" s="22">
        <v>0</v>
      </c>
      <c r="K34" s="22"/>
      <c r="L34" s="22">
        <v>0</v>
      </c>
      <c r="M34" s="22"/>
      <c r="N34" s="22">
        <f t="shared" si="1"/>
        <v>0</v>
      </c>
    </row>
    <row r="35" spans="1:14" ht="15">
      <c r="A35" s="29"/>
      <c r="B35" s="6"/>
      <c r="D35" s="23"/>
      <c r="E35" s="22"/>
      <c r="F35" s="23"/>
      <c r="G35" s="22"/>
      <c r="H35" s="23"/>
      <c r="I35" s="22"/>
      <c r="J35" s="23"/>
      <c r="K35" s="22"/>
      <c r="L35" s="23"/>
      <c r="M35" s="22"/>
      <c r="N35" s="23"/>
    </row>
    <row r="36" spans="1:14" ht="15">
      <c r="A36" s="29"/>
      <c r="B36" s="6" t="s">
        <v>7</v>
      </c>
      <c r="D36" s="22">
        <f>SUM(D16:D34)</f>
        <v>0</v>
      </c>
      <c r="E36" s="22"/>
      <c r="F36" s="22">
        <f>SUM(F16:F34)</f>
        <v>0</v>
      </c>
      <c r="G36" s="22"/>
      <c r="H36" s="22">
        <f>SUM(H16:H34)</f>
        <v>0</v>
      </c>
      <c r="I36" s="22"/>
      <c r="J36" s="22">
        <f>SUM(J16:J34)</f>
        <v>0</v>
      </c>
      <c r="K36" s="22"/>
      <c r="L36" s="22">
        <f>SUM(L16:L34)</f>
        <v>0</v>
      </c>
      <c r="M36" s="22"/>
      <c r="N36" s="22">
        <f>SUM(N16:N34)</f>
        <v>0</v>
      </c>
    </row>
    <row r="37" spans="1:14" ht="15">
      <c r="A37" s="29"/>
      <c r="B37" s="6"/>
      <c r="D37" s="23"/>
      <c r="E37" s="22"/>
      <c r="F37" s="23"/>
      <c r="G37" s="22"/>
      <c r="H37" s="23"/>
      <c r="I37" s="22"/>
      <c r="J37" s="23"/>
      <c r="K37" s="22"/>
      <c r="L37" s="23"/>
      <c r="M37" s="22"/>
      <c r="N37" s="23"/>
    </row>
    <row r="38" spans="1:14" ht="15">
      <c r="A38" s="29">
        <v>691</v>
      </c>
      <c r="B38" s="6" t="s">
        <v>13</v>
      </c>
      <c r="D38" s="22">
        <v>0</v>
      </c>
      <c r="E38" s="22"/>
      <c r="F38" s="22">
        <v>0</v>
      </c>
      <c r="G38" s="22"/>
      <c r="H38" s="22">
        <v>0</v>
      </c>
      <c r="I38" s="22"/>
      <c r="J38" s="22">
        <v>0</v>
      </c>
      <c r="K38" s="22"/>
      <c r="L38" s="22">
        <v>0</v>
      </c>
      <c r="M38" s="22"/>
      <c r="N38" s="24">
        <f>D38+F38+H38+J38+L38</f>
        <v>0</v>
      </c>
    </row>
    <row r="39" spans="1:14" ht="15">
      <c r="A39" s="29">
        <v>693</v>
      </c>
      <c r="B39" s="6" t="s">
        <v>14</v>
      </c>
      <c r="D39" s="22">
        <v>0</v>
      </c>
      <c r="E39" s="22"/>
      <c r="F39" s="22">
        <v>0</v>
      </c>
      <c r="G39" s="22"/>
      <c r="H39" s="22">
        <v>0</v>
      </c>
      <c r="I39" s="22"/>
      <c r="J39" s="22">
        <v>0</v>
      </c>
      <c r="K39" s="22"/>
      <c r="L39" s="22">
        <v>0</v>
      </c>
      <c r="M39" s="22"/>
      <c r="N39" s="22">
        <f>SUM(D39:L39)</f>
        <v>0</v>
      </c>
    </row>
    <row r="40" spans="1:14" ht="15">
      <c r="A40" s="29"/>
      <c r="D40" s="23"/>
      <c r="E40" s="22"/>
      <c r="F40" s="23"/>
      <c r="G40" s="22"/>
      <c r="H40" s="23"/>
      <c r="I40" s="22"/>
      <c r="J40" s="23"/>
      <c r="K40" s="22"/>
      <c r="L40" s="23"/>
      <c r="M40" s="22"/>
      <c r="N40" s="23"/>
    </row>
    <row r="41" spans="1:14" ht="15">
      <c r="A41" s="29"/>
      <c r="B41" t="s">
        <v>8</v>
      </c>
      <c r="D41" s="22">
        <f>SUM(D38:D39)</f>
        <v>0</v>
      </c>
      <c r="E41" s="22"/>
      <c r="F41" s="22">
        <f>SUM(F38:F39)</f>
        <v>0</v>
      </c>
      <c r="G41" s="22"/>
      <c r="H41" s="22">
        <f>SUM(H38:H39)</f>
        <v>0</v>
      </c>
      <c r="I41" s="30"/>
      <c r="J41" s="22">
        <f>SUM(J38:J39)</f>
        <v>0</v>
      </c>
      <c r="K41" s="22"/>
      <c r="L41" s="22">
        <f>SUM(L38:L39)</f>
        <v>0</v>
      </c>
      <c r="M41" s="22"/>
      <c r="N41" s="22">
        <f>SUM(N38:N39)</f>
        <v>0</v>
      </c>
    </row>
    <row r="42" spans="1:14" ht="15">
      <c r="A42" s="29"/>
      <c r="D42" s="23"/>
      <c r="E42" s="22"/>
      <c r="F42" s="23"/>
      <c r="G42" s="22"/>
      <c r="H42" s="23"/>
      <c r="I42" s="22"/>
      <c r="J42" s="23"/>
      <c r="K42" s="22"/>
      <c r="L42" s="23"/>
      <c r="M42" s="22"/>
      <c r="N42" s="23"/>
    </row>
    <row r="43" spans="1:14" ht="15">
      <c r="A43" s="29"/>
      <c r="B43" t="s">
        <v>9</v>
      </c>
      <c r="D43" s="22">
        <f>D14+D36+D41</f>
        <v>0</v>
      </c>
      <c r="E43" s="22"/>
      <c r="F43" s="22">
        <f>F14+F36+F41</f>
        <v>0</v>
      </c>
      <c r="G43" s="22"/>
      <c r="H43" s="22">
        <f>H14+H36+H41</f>
        <v>0</v>
      </c>
      <c r="I43" s="22"/>
      <c r="J43" s="22">
        <f>J14+J36+J41</f>
        <v>0</v>
      </c>
      <c r="K43" s="22"/>
      <c r="L43" s="22">
        <f>L14+L36+L41</f>
        <v>0</v>
      </c>
      <c r="M43" s="22"/>
      <c r="N43" s="22">
        <f>N14+N36+N41</f>
        <v>0</v>
      </c>
    </row>
    <row r="44" spans="1:14" ht="15">
      <c r="A44" s="29"/>
      <c r="D44" s="22"/>
      <c r="E44" s="22"/>
      <c r="F44" s="22"/>
      <c r="G44" s="22"/>
      <c r="H44" s="22"/>
      <c r="I44" s="22"/>
      <c r="J44" s="22"/>
      <c r="K44" s="22"/>
      <c r="L44" s="22"/>
      <c r="M44" s="22"/>
      <c r="N44" s="22"/>
    </row>
    <row r="45" spans="1:14" ht="15">
      <c r="A45" s="29"/>
      <c r="B45" t="s">
        <v>32</v>
      </c>
      <c r="D45" s="22">
        <f>+(D43-D34-D41)*N1</f>
        <v>0</v>
      </c>
      <c r="E45" s="22"/>
      <c r="F45" s="22">
        <f>+(F43-F34-F41)*N1</f>
        <v>0</v>
      </c>
      <c r="G45" s="22"/>
      <c r="H45" s="22">
        <f>+(H43-H34-H41)*N1</f>
        <v>0</v>
      </c>
      <c r="I45" s="22"/>
      <c r="J45" s="22">
        <f>+(J43-J34-J41)*N1</f>
        <v>0</v>
      </c>
      <c r="K45" s="22"/>
      <c r="L45" s="22">
        <f>+(L43-L34-L41)*N1</f>
        <v>0</v>
      </c>
      <c r="M45" s="22"/>
      <c r="N45" s="22">
        <f>SUM(D45:L45)</f>
        <v>0</v>
      </c>
    </row>
    <row r="46" spans="1:14" ht="15">
      <c r="A46" s="29"/>
      <c r="D46" s="23"/>
      <c r="E46" s="22"/>
      <c r="F46" s="23"/>
      <c r="G46" s="22"/>
      <c r="H46" s="23"/>
      <c r="I46" s="22"/>
      <c r="J46" s="23"/>
      <c r="K46" s="22"/>
      <c r="L46" s="23"/>
      <c r="M46" s="22"/>
      <c r="N46" s="23"/>
    </row>
    <row r="47" spans="1:14" ht="15.75" thickBot="1">
      <c r="A47" s="29"/>
      <c r="B47" t="s">
        <v>10</v>
      </c>
      <c r="D47" s="39">
        <f>SUM(D43:D45)</f>
        <v>0</v>
      </c>
      <c r="E47" s="22"/>
      <c r="F47" s="39">
        <f>SUM(F43:F45)</f>
        <v>0</v>
      </c>
      <c r="G47" s="22"/>
      <c r="H47" s="39">
        <f>SUM(H43:H45)</f>
        <v>0</v>
      </c>
      <c r="I47" s="22"/>
      <c r="J47" s="39">
        <f>SUM(J43:J45)</f>
        <v>0</v>
      </c>
      <c r="K47" s="22"/>
      <c r="L47" s="39">
        <f>SUM(L43:L45)</f>
        <v>0</v>
      </c>
      <c r="M47" s="22"/>
      <c r="N47" s="39">
        <f>SUM(N43:N45)</f>
        <v>0</v>
      </c>
    </row>
    <row r="48" ht="15.75" thickTop="1"/>
  </sheetData>
  <sheetProtection/>
  <mergeCells count="2">
    <mergeCell ref="A1:B1"/>
    <mergeCell ref="C3:G3"/>
  </mergeCells>
  <printOptions/>
  <pageMargins left="0.7" right="0.7" top="0.75" bottom="0.75" header="0.3" footer="0.3"/>
  <pageSetup fitToHeight="1" fitToWidth="1" horizontalDpi="1200" verticalDpi="1200" orientation="portrait" scale="65" r:id="rId1"/>
</worksheet>
</file>

<file path=xl/worksheets/sheet7.xml><?xml version="1.0" encoding="utf-8"?>
<worksheet xmlns="http://schemas.openxmlformats.org/spreadsheetml/2006/main" xmlns:r="http://schemas.openxmlformats.org/officeDocument/2006/relationships">
  <sheetPr>
    <pageSetUpPr fitToPage="1"/>
  </sheetPr>
  <dimension ref="A1:N47"/>
  <sheetViews>
    <sheetView showGridLines="0" zoomScalePageLayoutView="0" workbookViewId="0" topLeftCell="A1">
      <selection activeCell="B10" sqref="B10"/>
    </sheetView>
  </sheetViews>
  <sheetFormatPr defaultColWidth="8.88671875" defaultRowHeight="15"/>
  <cols>
    <col min="1" max="1" width="6.3359375" style="0" customWidth="1"/>
    <col min="2" max="2" width="36.99609375" style="0" bestFit="1" customWidth="1"/>
    <col min="3" max="3" width="3.6640625" style="0" customWidth="1"/>
    <col min="5" max="5" width="3.6640625" style="0" customWidth="1"/>
    <col min="7" max="7" width="3.6640625" style="0" customWidth="1"/>
    <col min="9" max="9" width="3.6640625" style="0" customWidth="1"/>
    <col min="11" max="11" width="3.6640625" style="0" customWidth="1"/>
    <col min="13" max="13" width="3.6640625" style="0" customWidth="1"/>
  </cols>
  <sheetData>
    <row r="1" spans="1:14" ht="15">
      <c r="A1" s="61" t="s">
        <v>63</v>
      </c>
      <c r="B1" s="61"/>
      <c r="F1" t="s">
        <v>31</v>
      </c>
      <c r="N1" s="7">
        <v>0</v>
      </c>
    </row>
    <row r="2" ht="15">
      <c r="A2" s="29"/>
    </row>
    <row r="3" spans="1:7" ht="15">
      <c r="A3" s="29"/>
      <c r="B3" s="31" t="s">
        <v>64</v>
      </c>
      <c r="C3" s="60"/>
      <c r="D3" s="60"/>
      <c r="E3" s="60"/>
      <c r="F3" s="60"/>
      <c r="G3" s="60"/>
    </row>
    <row r="4" spans="1:14" ht="18.75">
      <c r="A4" s="29"/>
      <c r="D4" s="5"/>
      <c r="F4" s="5"/>
      <c r="G4" s="3"/>
      <c r="H4" s="5"/>
      <c r="I4" s="3"/>
      <c r="J4" s="5"/>
      <c r="K4" s="3"/>
      <c r="L4" s="5"/>
      <c r="M4" s="3"/>
      <c r="N4" s="3"/>
    </row>
    <row r="5" spans="1:14" ht="15">
      <c r="A5" s="29"/>
      <c r="B5" t="s">
        <v>0</v>
      </c>
      <c r="D5" s="9" t="s">
        <v>34</v>
      </c>
      <c r="E5" s="5"/>
      <c r="F5" s="5" t="s">
        <v>35</v>
      </c>
      <c r="G5" s="5"/>
      <c r="H5" s="5" t="s">
        <v>36</v>
      </c>
      <c r="I5" s="5"/>
      <c r="J5" s="37" t="s">
        <v>37</v>
      </c>
      <c r="L5" s="37" t="s">
        <v>79</v>
      </c>
      <c r="N5" s="5" t="s">
        <v>1</v>
      </c>
    </row>
    <row r="6" spans="1:14" ht="15">
      <c r="A6" s="29"/>
      <c r="B6" s="1"/>
      <c r="D6" s="1"/>
      <c r="F6" s="1"/>
      <c r="H6" s="1"/>
      <c r="J6" s="1"/>
      <c r="L6" s="1"/>
      <c r="N6" s="1"/>
    </row>
    <row r="7" spans="1:14" ht="15">
      <c r="A7" s="29">
        <v>511</v>
      </c>
      <c r="B7" s="6" t="s">
        <v>15</v>
      </c>
      <c r="D7" s="22">
        <v>0</v>
      </c>
      <c r="E7" s="22"/>
      <c r="F7" s="22">
        <v>0</v>
      </c>
      <c r="G7" s="22"/>
      <c r="H7" s="22">
        <v>0</v>
      </c>
      <c r="I7" s="22"/>
      <c r="J7" s="22">
        <v>0</v>
      </c>
      <c r="K7" s="22"/>
      <c r="L7" s="22">
        <v>0</v>
      </c>
      <c r="M7" s="22"/>
      <c r="N7" s="22">
        <f aca="true" t="shared" si="0" ref="N7:N12">SUM(D7:L7)</f>
        <v>0</v>
      </c>
    </row>
    <row r="8" spans="1:14" ht="15">
      <c r="A8" s="29">
        <v>512</v>
      </c>
      <c r="B8" s="6" t="s">
        <v>16</v>
      </c>
      <c r="D8" s="22">
        <v>0</v>
      </c>
      <c r="E8" s="22"/>
      <c r="F8" s="22">
        <v>0</v>
      </c>
      <c r="G8" s="22"/>
      <c r="H8" s="22">
        <v>0</v>
      </c>
      <c r="I8" s="22"/>
      <c r="J8" s="22">
        <v>0</v>
      </c>
      <c r="K8" s="22"/>
      <c r="L8" s="22">
        <v>0</v>
      </c>
      <c r="M8" s="22"/>
      <c r="N8" s="22">
        <f t="shared" si="0"/>
        <v>0</v>
      </c>
    </row>
    <row r="9" spans="1:14" ht="15">
      <c r="A9" s="29">
        <v>513</v>
      </c>
      <c r="B9" s="6" t="s">
        <v>62</v>
      </c>
      <c r="D9" s="22">
        <v>0</v>
      </c>
      <c r="E9" s="22"/>
      <c r="F9" s="22">
        <v>0</v>
      </c>
      <c r="G9" s="22"/>
      <c r="H9" s="22">
        <v>0</v>
      </c>
      <c r="I9" s="22"/>
      <c r="J9" s="22">
        <v>0</v>
      </c>
      <c r="K9" s="22"/>
      <c r="L9" s="22">
        <v>0</v>
      </c>
      <c r="M9" s="22"/>
      <c r="N9" s="22">
        <f t="shared" si="0"/>
        <v>0</v>
      </c>
    </row>
    <row r="10" spans="1:14" ht="15">
      <c r="A10" s="29">
        <v>515</v>
      </c>
      <c r="B10" s="6" t="s">
        <v>17</v>
      </c>
      <c r="D10" s="22">
        <v>0</v>
      </c>
      <c r="E10" s="22"/>
      <c r="F10" s="22">
        <v>0</v>
      </c>
      <c r="G10" s="22"/>
      <c r="H10" s="22">
        <v>0</v>
      </c>
      <c r="I10" s="22"/>
      <c r="J10" s="22">
        <v>0</v>
      </c>
      <c r="K10" s="22"/>
      <c r="L10" s="22">
        <v>0</v>
      </c>
      <c r="M10" s="22"/>
      <c r="N10" s="22">
        <f t="shared" si="0"/>
        <v>0</v>
      </c>
    </row>
    <row r="11" spans="1:14" ht="15">
      <c r="A11" s="29">
        <v>517</v>
      </c>
      <c r="B11" s="6" t="s">
        <v>60</v>
      </c>
      <c r="D11" s="22">
        <v>0</v>
      </c>
      <c r="E11" s="22"/>
      <c r="F11" s="22">
        <v>0</v>
      </c>
      <c r="G11" s="22"/>
      <c r="H11" s="22">
        <v>0</v>
      </c>
      <c r="I11" s="22"/>
      <c r="J11" s="22">
        <v>0</v>
      </c>
      <c r="K11" s="22"/>
      <c r="L11" s="22">
        <v>0</v>
      </c>
      <c r="M11" s="22"/>
      <c r="N11" s="22">
        <f t="shared" si="0"/>
        <v>0</v>
      </c>
    </row>
    <row r="12" spans="1:14" ht="15">
      <c r="A12" s="29">
        <v>516</v>
      </c>
      <c r="B12" s="6" t="s">
        <v>2</v>
      </c>
      <c r="D12" s="22">
        <v>0</v>
      </c>
      <c r="E12" s="22"/>
      <c r="F12" s="22">
        <v>0</v>
      </c>
      <c r="G12" s="22"/>
      <c r="H12" s="22">
        <v>0</v>
      </c>
      <c r="I12" s="22"/>
      <c r="J12" s="22">
        <v>0</v>
      </c>
      <c r="K12" s="22"/>
      <c r="L12" s="22">
        <v>0</v>
      </c>
      <c r="M12" s="22"/>
      <c r="N12" s="22">
        <f t="shared" si="0"/>
        <v>0</v>
      </c>
    </row>
    <row r="13" spans="1:14" ht="15">
      <c r="A13" s="29"/>
      <c r="B13" s="6"/>
      <c r="D13" s="23"/>
      <c r="E13" s="22"/>
      <c r="F13" s="23"/>
      <c r="G13" s="22"/>
      <c r="H13" s="23"/>
      <c r="I13" s="22"/>
      <c r="J13" s="23"/>
      <c r="K13" s="22"/>
      <c r="L13" s="23"/>
      <c r="M13" s="22"/>
      <c r="N13" s="23"/>
    </row>
    <row r="14" spans="1:14" ht="15">
      <c r="A14" s="29"/>
      <c r="B14" s="6" t="s">
        <v>3</v>
      </c>
      <c r="D14" s="22">
        <f>SUM(D7:D12)</f>
        <v>0</v>
      </c>
      <c r="E14" s="22"/>
      <c r="F14" s="22">
        <f>SUM(F7:F12)</f>
        <v>0</v>
      </c>
      <c r="G14" s="22"/>
      <c r="H14" s="22">
        <f>SUM(H7:H12)</f>
        <v>0</v>
      </c>
      <c r="I14" s="22"/>
      <c r="J14" s="22">
        <f>SUM(J7:J12)</f>
        <v>0</v>
      </c>
      <c r="K14" s="22"/>
      <c r="L14" s="22">
        <f>SUM(L7:L12)</f>
        <v>0</v>
      </c>
      <c r="M14" s="22"/>
      <c r="N14" s="22">
        <f>SUM(N7:N12)</f>
        <v>0</v>
      </c>
    </row>
    <row r="15" spans="1:14" ht="15">
      <c r="A15" s="29"/>
      <c r="B15" s="6"/>
      <c r="D15" s="23"/>
      <c r="E15" s="22"/>
      <c r="F15" s="23"/>
      <c r="G15" s="22"/>
      <c r="H15" s="23"/>
      <c r="I15" s="22"/>
      <c r="J15" s="23"/>
      <c r="K15" s="22"/>
      <c r="L15" s="23"/>
      <c r="M15" s="22"/>
      <c r="N15" s="23"/>
    </row>
    <row r="16" spans="1:14" ht="15">
      <c r="A16" s="29">
        <v>521</v>
      </c>
      <c r="B16" s="6" t="s">
        <v>4</v>
      </c>
      <c r="D16" s="22">
        <v>0</v>
      </c>
      <c r="E16" s="22"/>
      <c r="F16" s="22">
        <v>0</v>
      </c>
      <c r="G16" s="22"/>
      <c r="H16" s="22">
        <v>0</v>
      </c>
      <c r="I16" s="22"/>
      <c r="J16" s="22">
        <v>0</v>
      </c>
      <c r="K16" s="22"/>
      <c r="L16" s="22">
        <v>0</v>
      </c>
      <c r="M16" s="22"/>
      <c r="N16" s="22">
        <f>SUM(D16:L16)</f>
        <v>0</v>
      </c>
    </row>
    <row r="17" spans="1:14" ht="15">
      <c r="A17" s="29">
        <v>531</v>
      </c>
      <c r="B17" s="6" t="s">
        <v>19</v>
      </c>
      <c r="D17" s="22">
        <v>0</v>
      </c>
      <c r="E17" s="22"/>
      <c r="F17" s="22">
        <v>0</v>
      </c>
      <c r="G17" s="22"/>
      <c r="H17" s="22">
        <v>0</v>
      </c>
      <c r="I17" s="22"/>
      <c r="J17" s="22">
        <v>0</v>
      </c>
      <c r="K17" s="22"/>
      <c r="L17" s="22">
        <v>0</v>
      </c>
      <c r="M17" s="22"/>
      <c r="N17" s="22">
        <f aca="true" t="shared" si="1" ref="N17:N34">SUM(D17:L17)</f>
        <v>0</v>
      </c>
    </row>
    <row r="18" spans="1:14" ht="15">
      <c r="A18" s="29">
        <v>532</v>
      </c>
      <c r="B18" s="6" t="s">
        <v>25</v>
      </c>
      <c r="D18" s="22">
        <v>0</v>
      </c>
      <c r="E18" s="22"/>
      <c r="F18" s="22">
        <v>0</v>
      </c>
      <c r="G18" s="22"/>
      <c r="H18" s="22">
        <v>0</v>
      </c>
      <c r="I18" s="22"/>
      <c r="J18" s="22">
        <v>0</v>
      </c>
      <c r="K18" s="22"/>
      <c r="L18" s="22">
        <v>0</v>
      </c>
      <c r="M18" s="22"/>
      <c r="N18" s="22">
        <f t="shared" si="1"/>
        <v>0</v>
      </c>
    </row>
    <row r="19" spans="1:14" ht="15">
      <c r="A19" s="29">
        <v>533</v>
      </c>
      <c r="B19" s="6" t="s">
        <v>20</v>
      </c>
      <c r="D19" s="22">
        <v>0</v>
      </c>
      <c r="E19" s="22"/>
      <c r="F19" s="22">
        <v>0</v>
      </c>
      <c r="G19" s="22"/>
      <c r="H19" s="22">
        <v>0</v>
      </c>
      <c r="I19" s="22"/>
      <c r="J19" s="22">
        <v>0</v>
      </c>
      <c r="K19" s="22"/>
      <c r="L19" s="22">
        <v>0</v>
      </c>
      <c r="M19" s="22"/>
      <c r="N19" s="22">
        <f t="shared" si="1"/>
        <v>0</v>
      </c>
    </row>
    <row r="20" spans="1:14" ht="15">
      <c r="A20" s="29">
        <v>535</v>
      </c>
      <c r="B20" s="6" t="s">
        <v>21</v>
      </c>
      <c r="D20" s="22">
        <v>0</v>
      </c>
      <c r="E20" s="22"/>
      <c r="F20" s="22">
        <v>0</v>
      </c>
      <c r="G20" s="22"/>
      <c r="H20" s="22">
        <v>0</v>
      </c>
      <c r="I20" s="22"/>
      <c r="J20" s="22">
        <v>0</v>
      </c>
      <c r="K20" s="22"/>
      <c r="L20" s="22">
        <v>0</v>
      </c>
      <c r="M20" s="22"/>
      <c r="N20" s="22">
        <f t="shared" si="1"/>
        <v>0</v>
      </c>
    </row>
    <row r="21" spans="1:14" ht="15">
      <c r="A21" s="29">
        <v>536</v>
      </c>
      <c r="B21" s="6" t="s">
        <v>22</v>
      </c>
      <c r="D21" s="22">
        <v>0</v>
      </c>
      <c r="E21" s="22"/>
      <c r="F21" s="22">
        <v>0</v>
      </c>
      <c r="G21" s="22"/>
      <c r="H21" s="22">
        <v>0</v>
      </c>
      <c r="I21" s="22"/>
      <c r="J21" s="22">
        <v>0</v>
      </c>
      <c r="K21" s="22"/>
      <c r="L21" s="22">
        <v>0</v>
      </c>
      <c r="M21" s="22"/>
      <c r="N21" s="22">
        <f t="shared" si="1"/>
        <v>0</v>
      </c>
    </row>
    <row r="22" spans="1:14" ht="15">
      <c r="A22" s="29">
        <v>541</v>
      </c>
      <c r="B22" s="6" t="s">
        <v>11</v>
      </c>
      <c r="D22" s="22">
        <v>0</v>
      </c>
      <c r="E22" s="22"/>
      <c r="F22" s="22">
        <v>0</v>
      </c>
      <c r="G22" s="22"/>
      <c r="H22" s="22">
        <v>0</v>
      </c>
      <c r="I22" s="22"/>
      <c r="J22" s="22">
        <v>0</v>
      </c>
      <c r="K22" s="22"/>
      <c r="L22" s="22">
        <v>0</v>
      </c>
      <c r="M22" s="22"/>
      <c r="N22" s="22">
        <f t="shared" si="1"/>
        <v>0</v>
      </c>
    </row>
    <row r="23" spans="1:14" ht="15">
      <c r="A23" s="29">
        <v>542</v>
      </c>
      <c r="B23" s="6" t="s">
        <v>18</v>
      </c>
      <c r="D23" s="22">
        <v>0</v>
      </c>
      <c r="E23" s="22"/>
      <c r="F23" s="22">
        <v>0</v>
      </c>
      <c r="G23" s="22"/>
      <c r="H23" s="22">
        <v>0</v>
      </c>
      <c r="I23" s="22"/>
      <c r="J23" s="22">
        <v>0</v>
      </c>
      <c r="K23" s="22"/>
      <c r="L23" s="22">
        <v>0</v>
      </c>
      <c r="M23" s="22"/>
      <c r="N23" s="22">
        <f t="shared" si="1"/>
        <v>0</v>
      </c>
    </row>
    <row r="24" spans="1:14" ht="15">
      <c r="A24" s="29">
        <v>551</v>
      </c>
      <c r="B24" s="6" t="s">
        <v>26</v>
      </c>
      <c r="D24" s="22">
        <v>0</v>
      </c>
      <c r="E24" s="22"/>
      <c r="F24" s="22">
        <v>0</v>
      </c>
      <c r="G24" s="22"/>
      <c r="H24" s="22">
        <v>0</v>
      </c>
      <c r="I24" s="22"/>
      <c r="J24" s="22">
        <v>0</v>
      </c>
      <c r="K24" s="22"/>
      <c r="L24" s="22">
        <v>0</v>
      </c>
      <c r="M24" s="22"/>
      <c r="N24" s="22">
        <f t="shared" si="1"/>
        <v>0</v>
      </c>
    </row>
    <row r="25" spans="1:14" ht="15">
      <c r="A25" s="29">
        <v>552</v>
      </c>
      <c r="B25" s="6" t="s">
        <v>27</v>
      </c>
      <c r="D25" s="22">
        <v>0</v>
      </c>
      <c r="E25" s="22"/>
      <c r="F25" s="22">
        <v>0</v>
      </c>
      <c r="G25" s="22"/>
      <c r="H25" s="22">
        <v>0</v>
      </c>
      <c r="I25" s="22"/>
      <c r="J25" s="22">
        <v>0</v>
      </c>
      <c r="K25" s="22"/>
      <c r="L25" s="22">
        <v>0</v>
      </c>
      <c r="M25" s="22"/>
      <c r="N25" s="22">
        <f t="shared" si="1"/>
        <v>0</v>
      </c>
    </row>
    <row r="26" spans="1:14" ht="15">
      <c r="A26" s="29">
        <v>561</v>
      </c>
      <c r="B26" s="6" t="s">
        <v>12</v>
      </c>
      <c r="D26" s="22">
        <v>0</v>
      </c>
      <c r="E26" s="22"/>
      <c r="F26" s="22">
        <v>0</v>
      </c>
      <c r="G26" s="22"/>
      <c r="H26" s="22">
        <v>0</v>
      </c>
      <c r="I26" s="22"/>
      <c r="J26" s="22">
        <v>0</v>
      </c>
      <c r="K26" s="22"/>
      <c r="L26" s="22">
        <v>0</v>
      </c>
      <c r="M26" s="22"/>
      <c r="N26" s="22">
        <f t="shared" si="1"/>
        <v>0</v>
      </c>
    </row>
    <row r="27" spans="1:14" ht="15">
      <c r="A27" s="29">
        <v>571</v>
      </c>
      <c r="B27" s="6" t="s">
        <v>5</v>
      </c>
      <c r="D27" s="22">
        <v>0</v>
      </c>
      <c r="E27" s="22"/>
      <c r="F27" s="22">
        <v>0</v>
      </c>
      <c r="G27" s="22"/>
      <c r="H27" s="22">
        <v>0</v>
      </c>
      <c r="I27" s="22"/>
      <c r="J27" s="22">
        <v>0</v>
      </c>
      <c r="K27" s="22"/>
      <c r="L27" s="22">
        <v>0</v>
      </c>
      <c r="M27" s="22"/>
      <c r="N27" s="22">
        <f t="shared" si="1"/>
        <v>0</v>
      </c>
    </row>
    <row r="28" spans="1:14" ht="15">
      <c r="A28" s="29">
        <v>581</v>
      </c>
      <c r="B28" s="6" t="s">
        <v>23</v>
      </c>
      <c r="D28" s="22">
        <v>0</v>
      </c>
      <c r="E28" s="22"/>
      <c r="F28" s="22">
        <v>0</v>
      </c>
      <c r="G28" s="22"/>
      <c r="H28" s="22">
        <v>0</v>
      </c>
      <c r="I28" s="22"/>
      <c r="J28" s="22">
        <v>0</v>
      </c>
      <c r="K28" s="22"/>
      <c r="L28" s="22">
        <v>0</v>
      </c>
      <c r="M28" s="22"/>
      <c r="N28" s="22">
        <f t="shared" si="1"/>
        <v>0</v>
      </c>
    </row>
    <row r="29" spans="1:14" ht="15">
      <c r="A29" s="29">
        <v>582</v>
      </c>
      <c r="B29" s="6" t="s">
        <v>24</v>
      </c>
      <c r="D29" s="22">
        <v>0</v>
      </c>
      <c r="E29" s="22"/>
      <c r="F29" s="22">
        <v>0</v>
      </c>
      <c r="G29" s="22"/>
      <c r="H29" s="22">
        <v>0</v>
      </c>
      <c r="I29" s="22"/>
      <c r="J29" s="22">
        <v>0</v>
      </c>
      <c r="K29" s="22"/>
      <c r="L29" s="22">
        <v>0</v>
      </c>
      <c r="M29" s="22"/>
      <c r="N29" s="22">
        <f t="shared" si="1"/>
        <v>0</v>
      </c>
    </row>
    <row r="30" spans="1:14" ht="15">
      <c r="A30" s="29">
        <v>591</v>
      </c>
      <c r="B30" s="6" t="s">
        <v>6</v>
      </c>
      <c r="D30" s="22">
        <v>0</v>
      </c>
      <c r="E30" s="22"/>
      <c r="F30" s="22">
        <v>0</v>
      </c>
      <c r="G30" s="22"/>
      <c r="H30" s="22">
        <v>0</v>
      </c>
      <c r="I30" s="22"/>
      <c r="J30" s="22">
        <v>0</v>
      </c>
      <c r="K30" s="22"/>
      <c r="L30" s="22">
        <v>0</v>
      </c>
      <c r="M30" s="22"/>
      <c r="N30" s="22">
        <f t="shared" si="1"/>
        <v>0</v>
      </c>
    </row>
    <row r="31" spans="1:14" ht="15">
      <c r="A31" s="29">
        <v>611</v>
      </c>
      <c r="B31" s="6" t="s">
        <v>30</v>
      </c>
      <c r="D31" s="22">
        <v>0</v>
      </c>
      <c r="E31" s="22"/>
      <c r="F31" s="22">
        <v>0</v>
      </c>
      <c r="G31" s="22"/>
      <c r="H31" s="22">
        <v>0</v>
      </c>
      <c r="I31" s="22"/>
      <c r="J31" s="22">
        <v>0</v>
      </c>
      <c r="K31" s="22"/>
      <c r="L31" s="22">
        <v>0</v>
      </c>
      <c r="M31" s="22"/>
      <c r="N31" s="22">
        <f t="shared" si="1"/>
        <v>0</v>
      </c>
    </row>
    <row r="32" spans="1:14" ht="15">
      <c r="A32" s="29">
        <v>621</v>
      </c>
      <c r="B32" s="6" t="s">
        <v>28</v>
      </c>
      <c r="D32" s="22">
        <v>0</v>
      </c>
      <c r="E32" s="22"/>
      <c r="F32" s="22">
        <v>0</v>
      </c>
      <c r="G32" s="22"/>
      <c r="H32" s="22">
        <v>0</v>
      </c>
      <c r="I32" s="22"/>
      <c r="J32" s="22">
        <v>0</v>
      </c>
      <c r="K32" s="22"/>
      <c r="L32" s="22">
        <v>0</v>
      </c>
      <c r="M32" s="22"/>
      <c r="N32" s="22">
        <f t="shared" si="1"/>
        <v>0</v>
      </c>
    </row>
    <row r="33" spans="1:14" ht="15">
      <c r="A33" s="29">
        <v>623</v>
      </c>
      <c r="B33" s="6" t="s">
        <v>29</v>
      </c>
      <c r="D33" s="22">
        <v>0</v>
      </c>
      <c r="E33" s="22"/>
      <c r="F33" s="22">
        <v>0</v>
      </c>
      <c r="G33" s="22"/>
      <c r="H33" s="22">
        <v>0</v>
      </c>
      <c r="I33" s="22"/>
      <c r="J33" s="22">
        <v>0</v>
      </c>
      <c r="K33" s="22"/>
      <c r="L33" s="22">
        <v>0</v>
      </c>
      <c r="M33" s="22"/>
      <c r="N33" s="22">
        <f t="shared" si="1"/>
        <v>0</v>
      </c>
    </row>
    <row r="34" spans="1:14" ht="15">
      <c r="A34" s="29">
        <v>661</v>
      </c>
      <c r="B34" s="6" t="s">
        <v>61</v>
      </c>
      <c r="D34" s="22">
        <v>0</v>
      </c>
      <c r="E34" s="22"/>
      <c r="F34" s="22">
        <v>0</v>
      </c>
      <c r="G34" s="22"/>
      <c r="H34" s="22">
        <v>0</v>
      </c>
      <c r="I34" s="22"/>
      <c r="J34" s="22">
        <v>0</v>
      </c>
      <c r="K34" s="22"/>
      <c r="L34" s="22">
        <v>0</v>
      </c>
      <c r="M34" s="22"/>
      <c r="N34" s="22">
        <f t="shared" si="1"/>
        <v>0</v>
      </c>
    </row>
    <row r="35" spans="1:14" ht="15">
      <c r="A35" s="29"/>
      <c r="B35" s="6"/>
      <c r="D35" s="23"/>
      <c r="E35" s="22"/>
      <c r="F35" s="23"/>
      <c r="G35" s="22"/>
      <c r="H35" s="23"/>
      <c r="I35" s="22"/>
      <c r="J35" s="23"/>
      <c r="K35" s="22"/>
      <c r="L35" s="23"/>
      <c r="M35" s="22"/>
      <c r="N35" s="23"/>
    </row>
    <row r="36" spans="1:14" ht="15">
      <c r="A36" s="29"/>
      <c r="B36" s="6" t="s">
        <v>7</v>
      </c>
      <c r="D36" s="22">
        <f>SUM(D16:D34)</f>
        <v>0</v>
      </c>
      <c r="E36" s="22"/>
      <c r="F36" s="22">
        <f>SUM(F16:F34)</f>
        <v>0</v>
      </c>
      <c r="G36" s="22"/>
      <c r="H36" s="22">
        <f>SUM(H16:H34)</f>
        <v>0</v>
      </c>
      <c r="I36" s="22"/>
      <c r="J36" s="22">
        <f>SUM(J16:J34)</f>
        <v>0</v>
      </c>
      <c r="K36" s="22"/>
      <c r="L36" s="22">
        <f>SUM(L16:L34)</f>
        <v>0</v>
      </c>
      <c r="M36" s="22"/>
      <c r="N36" s="22">
        <f>SUM(N16:N34)</f>
        <v>0</v>
      </c>
    </row>
    <row r="37" spans="1:14" ht="15">
      <c r="A37" s="29"/>
      <c r="B37" s="6"/>
      <c r="D37" s="23"/>
      <c r="E37" s="22"/>
      <c r="F37" s="23"/>
      <c r="G37" s="22"/>
      <c r="H37" s="23"/>
      <c r="I37" s="22"/>
      <c r="J37" s="23"/>
      <c r="K37" s="22"/>
      <c r="L37" s="23"/>
      <c r="M37" s="22"/>
      <c r="N37" s="23"/>
    </row>
    <row r="38" spans="1:14" ht="15">
      <c r="A38" s="29">
        <v>691</v>
      </c>
      <c r="B38" s="6" t="s">
        <v>13</v>
      </c>
      <c r="D38" s="22">
        <v>0</v>
      </c>
      <c r="E38" s="22"/>
      <c r="F38" s="22">
        <v>0</v>
      </c>
      <c r="G38" s="22"/>
      <c r="H38" s="22">
        <v>0</v>
      </c>
      <c r="I38" s="22"/>
      <c r="J38" s="22">
        <v>0</v>
      </c>
      <c r="K38" s="22"/>
      <c r="L38" s="22">
        <v>0</v>
      </c>
      <c r="M38" s="22"/>
      <c r="N38" s="24">
        <f>D38+F38+H38+J38+L38</f>
        <v>0</v>
      </c>
    </row>
    <row r="39" spans="1:14" ht="15">
      <c r="A39" s="29">
        <v>693</v>
      </c>
      <c r="B39" s="6" t="s">
        <v>14</v>
      </c>
      <c r="D39" s="22">
        <v>0</v>
      </c>
      <c r="E39" s="22"/>
      <c r="F39" s="22">
        <v>0</v>
      </c>
      <c r="G39" s="22"/>
      <c r="H39" s="22">
        <v>0</v>
      </c>
      <c r="I39" s="22"/>
      <c r="J39" s="22">
        <v>0</v>
      </c>
      <c r="K39" s="22"/>
      <c r="L39" s="22">
        <v>0</v>
      </c>
      <c r="M39" s="22"/>
      <c r="N39" s="22">
        <f>SUM(D39:L39)</f>
        <v>0</v>
      </c>
    </row>
    <row r="40" spans="1:14" ht="15">
      <c r="A40" s="29"/>
      <c r="D40" s="23"/>
      <c r="E40" s="22"/>
      <c r="F40" s="23"/>
      <c r="G40" s="22"/>
      <c r="H40" s="23"/>
      <c r="I40" s="22"/>
      <c r="J40" s="23"/>
      <c r="K40" s="22"/>
      <c r="L40" s="23"/>
      <c r="M40" s="22"/>
      <c r="N40" s="23"/>
    </row>
    <row r="41" spans="1:14" ht="15">
      <c r="A41" s="29"/>
      <c r="B41" t="s">
        <v>8</v>
      </c>
      <c r="D41" s="22">
        <f>SUM(D38:D39)</f>
        <v>0</v>
      </c>
      <c r="E41" s="22"/>
      <c r="F41" s="22">
        <f>SUM(F38:F39)</f>
        <v>0</v>
      </c>
      <c r="G41" s="22"/>
      <c r="H41" s="22">
        <f>SUM(H38:H39)</f>
        <v>0</v>
      </c>
      <c r="I41" s="30"/>
      <c r="J41" s="22">
        <f>SUM(J38:J39)</f>
        <v>0</v>
      </c>
      <c r="K41" s="22"/>
      <c r="L41" s="22">
        <f>SUM(L38:L39)</f>
        <v>0</v>
      </c>
      <c r="M41" s="22"/>
      <c r="N41" s="22">
        <f>SUM(N38:N39)</f>
        <v>0</v>
      </c>
    </row>
    <row r="42" spans="1:14" ht="15">
      <c r="A42" s="29"/>
      <c r="D42" s="23"/>
      <c r="E42" s="22"/>
      <c r="F42" s="23"/>
      <c r="G42" s="22"/>
      <c r="H42" s="23"/>
      <c r="I42" s="22"/>
      <c r="J42" s="23"/>
      <c r="K42" s="22"/>
      <c r="L42" s="23"/>
      <c r="M42" s="22"/>
      <c r="N42" s="23"/>
    </row>
    <row r="43" spans="1:14" ht="15">
      <c r="A43" s="29"/>
      <c r="B43" t="s">
        <v>9</v>
      </c>
      <c r="D43" s="22">
        <f>D14+D36+D41</f>
        <v>0</v>
      </c>
      <c r="E43" s="22"/>
      <c r="F43" s="22">
        <f>F14+F36+F41</f>
        <v>0</v>
      </c>
      <c r="G43" s="22"/>
      <c r="H43" s="22">
        <f>H14+H36+H41</f>
        <v>0</v>
      </c>
      <c r="I43" s="22"/>
      <c r="J43" s="22">
        <f>J14+J36+J41</f>
        <v>0</v>
      </c>
      <c r="K43" s="22"/>
      <c r="L43" s="22">
        <f>L14+L36+L41</f>
        <v>0</v>
      </c>
      <c r="M43" s="22"/>
      <c r="N43" s="22">
        <f>N14+N36+N41</f>
        <v>0</v>
      </c>
    </row>
    <row r="44" spans="1:14" ht="15">
      <c r="A44" s="29"/>
      <c r="D44" s="22"/>
      <c r="E44" s="22"/>
      <c r="F44" s="22"/>
      <c r="G44" s="22"/>
      <c r="H44" s="22"/>
      <c r="I44" s="22"/>
      <c r="J44" s="22"/>
      <c r="K44" s="22"/>
      <c r="L44" s="22"/>
      <c r="M44" s="22"/>
      <c r="N44" s="22"/>
    </row>
    <row r="45" spans="1:14" ht="15">
      <c r="A45" s="29"/>
      <c r="B45" t="s">
        <v>32</v>
      </c>
      <c r="D45" s="22">
        <f>+(D43-D34-D41)*N1</f>
        <v>0</v>
      </c>
      <c r="E45" s="22"/>
      <c r="F45" s="22">
        <f>+(F43-F34-F41)*N1</f>
        <v>0</v>
      </c>
      <c r="G45" s="22"/>
      <c r="H45" s="22">
        <f>+(H43-H34-H41)*N1</f>
        <v>0</v>
      </c>
      <c r="I45" s="22"/>
      <c r="J45" s="22">
        <f>+(J43-J34-J41)*N1</f>
        <v>0</v>
      </c>
      <c r="K45" s="22"/>
      <c r="L45" s="22">
        <f>+(L43-L34-L41)*N1</f>
        <v>0</v>
      </c>
      <c r="M45" s="22"/>
      <c r="N45" s="22">
        <f>SUM(D45:L45)</f>
        <v>0</v>
      </c>
    </row>
    <row r="46" spans="1:14" ht="15">
      <c r="A46" s="29"/>
      <c r="D46" s="23"/>
      <c r="E46" s="22"/>
      <c r="F46" s="23"/>
      <c r="G46" s="22"/>
      <c r="H46" s="23"/>
      <c r="I46" s="22"/>
      <c r="J46" s="23"/>
      <c r="K46" s="22"/>
      <c r="L46" s="23"/>
      <c r="M46" s="22"/>
      <c r="N46" s="23"/>
    </row>
    <row r="47" spans="1:14" ht="15.75" thickBot="1">
      <c r="A47" s="29"/>
      <c r="B47" t="s">
        <v>10</v>
      </c>
      <c r="D47" s="39">
        <f>SUM(D43:D45)</f>
        <v>0</v>
      </c>
      <c r="E47" s="22"/>
      <c r="F47" s="39">
        <f>SUM(F43:F45)</f>
        <v>0</v>
      </c>
      <c r="G47" s="22"/>
      <c r="H47" s="39">
        <f>SUM(H43:H45)</f>
        <v>0</v>
      </c>
      <c r="I47" s="22"/>
      <c r="J47" s="39">
        <f>SUM(J43:J45)</f>
        <v>0</v>
      </c>
      <c r="K47" s="22"/>
      <c r="L47" s="39">
        <f>SUM(L43:L45)</f>
        <v>0</v>
      </c>
      <c r="M47" s="22"/>
      <c r="N47" s="39">
        <f>SUM(N43:N45)</f>
        <v>0</v>
      </c>
    </row>
    <row r="48" ht="15.75" thickTop="1"/>
  </sheetData>
  <sheetProtection/>
  <mergeCells count="2">
    <mergeCell ref="A1:B1"/>
    <mergeCell ref="C3:G3"/>
  </mergeCells>
  <printOptions/>
  <pageMargins left="0.7" right="0.7" top="0.75" bottom="0.75" header="0.3" footer="0.3"/>
  <pageSetup fitToHeight="1" fitToWidth="1" horizontalDpi="1200" verticalDpi="1200" orientation="portrait" scale="65" r:id="rId1"/>
</worksheet>
</file>

<file path=xl/worksheets/sheet8.xml><?xml version="1.0" encoding="utf-8"?>
<worksheet xmlns="http://schemas.openxmlformats.org/spreadsheetml/2006/main" xmlns:r="http://schemas.openxmlformats.org/officeDocument/2006/relationships">
  <sheetPr>
    <pageSetUpPr fitToPage="1"/>
  </sheetPr>
  <dimension ref="A1:N47"/>
  <sheetViews>
    <sheetView showGridLines="0" zoomScalePageLayoutView="0" workbookViewId="0" topLeftCell="A1">
      <selection activeCell="N47" sqref="N47"/>
    </sheetView>
  </sheetViews>
  <sheetFormatPr defaultColWidth="8.88671875" defaultRowHeight="15"/>
  <cols>
    <col min="1" max="1" width="6.6640625" style="0" customWidth="1"/>
    <col min="2" max="2" width="36.99609375" style="0" bestFit="1" customWidth="1"/>
    <col min="3" max="3" width="3.6640625" style="0" customWidth="1"/>
    <col min="5" max="5" width="3.6640625" style="0" customWidth="1"/>
    <col min="7" max="7" width="3.6640625" style="0" customWidth="1"/>
    <col min="9" max="9" width="3.6640625" style="0" customWidth="1"/>
    <col min="11" max="11" width="3.6640625" style="0" customWidth="1"/>
    <col min="13" max="13" width="3.6640625" style="0" customWidth="1"/>
  </cols>
  <sheetData>
    <row r="1" spans="1:14" ht="15">
      <c r="A1" s="61" t="s">
        <v>65</v>
      </c>
      <c r="B1" s="61"/>
      <c r="F1" t="s">
        <v>31</v>
      </c>
      <c r="N1" s="7">
        <v>0</v>
      </c>
    </row>
    <row r="2" ht="15">
      <c r="A2" s="29"/>
    </row>
    <row r="3" spans="1:8" ht="15">
      <c r="A3" s="29"/>
      <c r="B3" s="31" t="s">
        <v>66</v>
      </c>
      <c r="C3" s="60"/>
      <c r="D3" s="60"/>
      <c r="E3" s="60"/>
      <c r="F3" s="60"/>
      <c r="G3" s="60"/>
      <c r="H3" s="60"/>
    </row>
    <row r="4" spans="1:14" ht="18.75">
      <c r="A4" s="29"/>
      <c r="D4" s="5"/>
      <c r="F4" s="5"/>
      <c r="G4" s="3"/>
      <c r="H4" s="5"/>
      <c r="I4" s="3"/>
      <c r="J4" s="5"/>
      <c r="K4" s="5"/>
      <c r="L4" s="5"/>
      <c r="M4" s="3"/>
      <c r="N4" s="3"/>
    </row>
    <row r="5" spans="1:14" ht="15">
      <c r="A5" s="29"/>
      <c r="B5" t="s">
        <v>0</v>
      </c>
      <c r="D5" s="9" t="s">
        <v>34</v>
      </c>
      <c r="E5" s="5"/>
      <c r="F5" s="5" t="s">
        <v>35</v>
      </c>
      <c r="G5" s="5"/>
      <c r="H5" s="5" t="s">
        <v>36</v>
      </c>
      <c r="I5" s="5"/>
      <c r="J5" s="37" t="s">
        <v>37</v>
      </c>
      <c r="K5" s="37"/>
      <c r="L5" s="37" t="s">
        <v>79</v>
      </c>
      <c r="N5" s="5" t="s">
        <v>1</v>
      </c>
    </row>
    <row r="6" spans="1:14" ht="15">
      <c r="A6" s="29"/>
      <c r="B6" s="1"/>
      <c r="D6" s="1"/>
      <c r="F6" s="1"/>
      <c r="H6" s="1"/>
      <c r="J6" s="1"/>
      <c r="K6" s="38"/>
      <c r="L6" s="1"/>
      <c r="N6" s="1"/>
    </row>
    <row r="7" spans="1:14" ht="15">
      <c r="A7" s="29">
        <v>511</v>
      </c>
      <c r="B7" s="6" t="s">
        <v>15</v>
      </c>
      <c r="D7" s="22">
        <v>0</v>
      </c>
      <c r="E7" s="22"/>
      <c r="F7" s="22">
        <v>0</v>
      </c>
      <c r="G7" s="22"/>
      <c r="H7" s="22">
        <v>0</v>
      </c>
      <c r="I7" s="22"/>
      <c r="J7" s="22">
        <v>0</v>
      </c>
      <c r="K7" s="22"/>
      <c r="L7" s="22">
        <v>0</v>
      </c>
      <c r="M7" s="22"/>
      <c r="N7" s="22">
        <f aca="true" t="shared" si="0" ref="N7:N12">SUM(D7:L7)</f>
        <v>0</v>
      </c>
    </row>
    <row r="8" spans="1:14" ht="15">
      <c r="A8" s="29">
        <v>512</v>
      </c>
      <c r="B8" s="6" t="s">
        <v>16</v>
      </c>
      <c r="D8" s="22">
        <v>0</v>
      </c>
      <c r="E8" s="22"/>
      <c r="F8" s="22">
        <v>0</v>
      </c>
      <c r="G8" s="22"/>
      <c r="H8" s="22">
        <v>0</v>
      </c>
      <c r="I8" s="22"/>
      <c r="J8" s="22">
        <v>0</v>
      </c>
      <c r="K8" s="22"/>
      <c r="L8" s="22">
        <v>0</v>
      </c>
      <c r="M8" s="22"/>
      <c r="N8" s="22">
        <f t="shared" si="0"/>
        <v>0</v>
      </c>
    </row>
    <row r="9" spans="1:14" ht="15">
      <c r="A9" s="29">
        <v>513</v>
      </c>
      <c r="B9" s="6" t="s">
        <v>62</v>
      </c>
      <c r="D9" s="22">
        <v>0</v>
      </c>
      <c r="E9" s="22"/>
      <c r="F9" s="22">
        <v>0</v>
      </c>
      <c r="G9" s="22"/>
      <c r="H9" s="22">
        <v>0</v>
      </c>
      <c r="I9" s="22"/>
      <c r="J9" s="22">
        <v>0</v>
      </c>
      <c r="K9" s="22"/>
      <c r="L9" s="22">
        <v>0</v>
      </c>
      <c r="M9" s="22"/>
      <c r="N9" s="22">
        <f t="shared" si="0"/>
        <v>0</v>
      </c>
    </row>
    <row r="10" spans="1:14" ht="15">
      <c r="A10" s="29">
        <v>515</v>
      </c>
      <c r="B10" s="6" t="s">
        <v>17</v>
      </c>
      <c r="D10" s="22">
        <v>0</v>
      </c>
      <c r="E10" s="22"/>
      <c r="F10" s="22">
        <v>0</v>
      </c>
      <c r="G10" s="22"/>
      <c r="H10" s="22">
        <v>0</v>
      </c>
      <c r="I10" s="22"/>
      <c r="J10" s="22">
        <v>0</v>
      </c>
      <c r="K10" s="22"/>
      <c r="L10" s="22">
        <v>0</v>
      </c>
      <c r="M10" s="22"/>
      <c r="N10" s="22">
        <f t="shared" si="0"/>
        <v>0</v>
      </c>
    </row>
    <row r="11" spans="1:14" ht="15">
      <c r="A11" s="29">
        <v>517</v>
      </c>
      <c r="B11" s="6" t="s">
        <v>60</v>
      </c>
      <c r="D11" s="22">
        <v>0</v>
      </c>
      <c r="E11" s="22"/>
      <c r="F11" s="22">
        <v>0</v>
      </c>
      <c r="G11" s="22"/>
      <c r="H11" s="22">
        <v>0</v>
      </c>
      <c r="I11" s="22"/>
      <c r="J11" s="22">
        <v>0</v>
      </c>
      <c r="K11" s="22"/>
      <c r="L11" s="22">
        <v>0</v>
      </c>
      <c r="M11" s="22"/>
      <c r="N11" s="22">
        <f t="shared" si="0"/>
        <v>0</v>
      </c>
    </row>
    <row r="12" spans="1:14" ht="15">
      <c r="A12" s="29">
        <v>516</v>
      </c>
      <c r="B12" s="6" t="s">
        <v>2</v>
      </c>
      <c r="D12" s="22">
        <v>0</v>
      </c>
      <c r="E12" s="22"/>
      <c r="F12" s="22">
        <v>0</v>
      </c>
      <c r="G12" s="22"/>
      <c r="H12" s="22">
        <v>0</v>
      </c>
      <c r="I12" s="22"/>
      <c r="J12" s="22">
        <v>0</v>
      </c>
      <c r="K12" s="22"/>
      <c r="L12" s="22">
        <v>0</v>
      </c>
      <c r="M12" s="22"/>
      <c r="N12" s="22">
        <f t="shared" si="0"/>
        <v>0</v>
      </c>
    </row>
    <row r="13" spans="1:14" ht="15">
      <c r="A13" s="29"/>
      <c r="B13" s="6"/>
      <c r="D13" s="23"/>
      <c r="E13" s="22"/>
      <c r="F13" s="23"/>
      <c r="G13" s="22"/>
      <c r="H13" s="23"/>
      <c r="I13" s="22"/>
      <c r="J13" s="23"/>
      <c r="K13" s="24"/>
      <c r="L13" s="23"/>
      <c r="M13" s="22"/>
      <c r="N13" s="23"/>
    </row>
    <row r="14" spans="1:14" ht="15">
      <c r="A14" s="29"/>
      <c r="B14" s="6" t="s">
        <v>3</v>
      </c>
      <c r="D14" s="22">
        <f>SUM(D7:D12)</f>
        <v>0</v>
      </c>
      <c r="E14" s="22"/>
      <c r="F14" s="22">
        <f>SUM(F7:F12)</f>
        <v>0</v>
      </c>
      <c r="G14" s="22"/>
      <c r="H14" s="22">
        <f>SUM(H7:H12)</f>
        <v>0</v>
      </c>
      <c r="I14" s="22"/>
      <c r="J14" s="22">
        <f>SUM(J7:J12)</f>
        <v>0</v>
      </c>
      <c r="K14" s="22"/>
      <c r="L14" s="22">
        <f>SUM(L7:L12)</f>
        <v>0</v>
      </c>
      <c r="M14" s="22"/>
      <c r="N14" s="22">
        <f>SUM(N7:N12)</f>
        <v>0</v>
      </c>
    </row>
    <row r="15" spans="1:14" ht="15">
      <c r="A15" s="29"/>
      <c r="B15" s="6"/>
      <c r="D15" s="23"/>
      <c r="E15" s="22"/>
      <c r="F15" s="23"/>
      <c r="G15" s="22"/>
      <c r="H15" s="23"/>
      <c r="I15" s="22"/>
      <c r="J15" s="23"/>
      <c r="K15" s="24"/>
      <c r="L15" s="23"/>
      <c r="M15" s="22"/>
      <c r="N15" s="23"/>
    </row>
    <row r="16" spans="1:14" ht="15">
      <c r="A16" s="29">
        <v>521</v>
      </c>
      <c r="B16" s="6" t="s">
        <v>4</v>
      </c>
      <c r="D16" s="22">
        <v>0</v>
      </c>
      <c r="E16" s="22"/>
      <c r="F16" s="22">
        <v>0</v>
      </c>
      <c r="G16" s="22"/>
      <c r="H16" s="22">
        <v>0</v>
      </c>
      <c r="I16" s="22"/>
      <c r="J16" s="22">
        <v>0</v>
      </c>
      <c r="K16" s="22"/>
      <c r="L16" s="22">
        <v>0</v>
      </c>
      <c r="M16" s="22"/>
      <c r="N16" s="22">
        <f>SUM(D16:L16)</f>
        <v>0</v>
      </c>
    </row>
    <row r="17" spans="1:14" ht="15">
      <c r="A17" s="29">
        <v>531</v>
      </c>
      <c r="B17" s="6" t="s">
        <v>19</v>
      </c>
      <c r="D17" s="22">
        <v>0</v>
      </c>
      <c r="E17" s="22"/>
      <c r="F17" s="22">
        <v>0</v>
      </c>
      <c r="G17" s="22"/>
      <c r="H17" s="22">
        <v>0</v>
      </c>
      <c r="I17" s="22"/>
      <c r="J17" s="22">
        <v>0</v>
      </c>
      <c r="K17" s="22"/>
      <c r="L17" s="22">
        <v>0</v>
      </c>
      <c r="M17" s="22"/>
      <c r="N17" s="22">
        <f aca="true" t="shared" si="1" ref="N17:N34">SUM(D17:L17)</f>
        <v>0</v>
      </c>
    </row>
    <row r="18" spans="1:14" ht="15">
      <c r="A18" s="29">
        <v>532</v>
      </c>
      <c r="B18" s="6" t="s">
        <v>25</v>
      </c>
      <c r="D18" s="22">
        <v>0</v>
      </c>
      <c r="E18" s="22"/>
      <c r="F18" s="22">
        <v>0</v>
      </c>
      <c r="G18" s="22"/>
      <c r="H18" s="22">
        <v>0</v>
      </c>
      <c r="I18" s="22"/>
      <c r="J18" s="22">
        <v>0</v>
      </c>
      <c r="K18" s="22"/>
      <c r="L18" s="22">
        <v>0</v>
      </c>
      <c r="M18" s="22"/>
      <c r="N18" s="22">
        <f t="shared" si="1"/>
        <v>0</v>
      </c>
    </row>
    <row r="19" spans="1:14" ht="15">
      <c r="A19" s="29">
        <v>533</v>
      </c>
      <c r="B19" s="6" t="s">
        <v>20</v>
      </c>
      <c r="D19" s="22">
        <v>0</v>
      </c>
      <c r="E19" s="22"/>
      <c r="F19" s="22">
        <v>0</v>
      </c>
      <c r="G19" s="22"/>
      <c r="H19" s="22">
        <v>0</v>
      </c>
      <c r="I19" s="22"/>
      <c r="J19" s="22">
        <v>0</v>
      </c>
      <c r="K19" s="22"/>
      <c r="L19" s="22">
        <v>0</v>
      </c>
      <c r="M19" s="22"/>
      <c r="N19" s="22">
        <f t="shared" si="1"/>
        <v>0</v>
      </c>
    </row>
    <row r="20" spans="1:14" ht="15">
      <c r="A20" s="29">
        <v>535</v>
      </c>
      <c r="B20" s="6" t="s">
        <v>21</v>
      </c>
      <c r="D20" s="22">
        <v>0</v>
      </c>
      <c r="E20" s="22"/>
      <c r="F20" s="22">
        <v>0</v>
      </c>
      <c r="G20" s="22"/>
      <c r="H20" s="22">
        <v>0</v>
      </c>
      <c r="I20" s="22"/>
      <c r="J20" s="22">
        <v>0</v>
      </c>
      <c r="K20" s="22"/>
      <c r="L20" s="22">
        <v>0</v>
      </c>
      <c r="M20" s="22"/>
      <c r="N20" s="22">
        <f t="shared" si="1"/>
        <v>0</v>
      </c>
    </row>
    <row r="21" spans="1:14" ht="15">
      <c r="A21" s="29">
        <v>536</v>
      </c>
      <c r="B21" s="6" t="s">
        <v>22</v>
      </c>
      <c r="D21" s="22">
        <v>0</v>
      </c>
      <c r="E21" s="22"/>
      <c r="F21" s="22">
        <v>0</v>
      </c>
      <c r="G21" s="22"/>
      <c r="H21" s="22">
        <v>0</v>
      </c>
      <c r="I21" s="22"/>
      <c r="J21" s="22">
        <v>0</v>
      </c>
      <c r="K21" s="22"/>
      <c r="L21" s="22">
        <v>0</v>
      </c>
      <c r="M21" s="22"/>
      <c r="N21" s="22">
        <f t="shared" si="1"/>
        <v>0</v>
      </c>
    </row>
    <row r="22" spans="1:14" ht="15">
      <c r="A22" s="29">
        <v>541</v>
      </c>
      <c r="B22" s="6" t="s">
        <v>11</v>
      </c>
      <c r="D22" s="22">
        <v>0</v>
      </c>
      <c r="E22" s="22"/>
      <c r="F22" s="22">
        <v>0</v>
      </c>
      <c r="G22" s="22"/>
      <c r="H22" s="22">
        <v>0</v>
      </c>
      <c r="I22" s="22"/>
      <c r="J22" s="22">
        <v>0</v>
      </c>
      <c r="K22" s="22"/>
      <c r="L22" s="22">
        <v>0</v>
      </c>
      <c r="M22" s="22"/>
      <c r="N22" s="22">
        <f t="shared" si="1"/>
        <v>0</v>
      </c>
    </row>
    <row r="23" spans="1:14" ht="15">
      <c r="A23" s="29">
        <v>542</v>
      </c>
      <c r="B23" s="6" t="s">
        <v>18</v>
      </c>
      <c r="D23" s="22">
        <v>0</v>
      </c>
      <c r="E23" s="22"/>
      <c r="F23" s="22">
        <v>0</v>
      </c>
      <c r="G23" s="22"/>
      <c r="H23" s="22">
        <v>0</v>
      </c>
      <c r="I23" s="22"/>
      <c r="J23" s="22">
        <v>0</v>
      </c>
      <c r="K23" s="22"/>
      <c r="L23" s="22">
        <v>0</v>
      </c>
      <c r="M23" s="22"/>
      <c r="N23" s="22">
        <f t="shared" si="1"/>
        <v>0</v>
      </c>
    </row>
    <row r="24" spans="1:14" ht="15">
      <c r="A24" s="29">
        <v>551</v>
      </c>
      <c r="B24" s="6" t="s">
        <v>26</v>
      </c>
      <c r="D24" s="22">
        <v>0</v>
      </c>
      <c r="E24" s="22"/>
      <c r="F24" s="22">
        <v>0</v>
      </c>
      <c r="G24" s="22"/>
      <c r="H24" s="22">
        <v>0</v>
      </c>
      <c r="I24" s="22"/>
      <c r="J24" s="22">
        <v>0</v>
      </c>
      <c r="K24" s="22"/>
      <c r="L24" s="22">
        <v>0</v>
      </c>
      <c r="M24" s="22"/>
      <c r="N24" s="22">
        <f t="shared" si="1"/>
        <v>0</v>
      </c>
    </row>
    <row r="25" spans="1:14" ht="15">
      <c r="A25" s="29">
        <v>552</v>
      </c>
      <c r="B25" s="6" t="s">
        <v>27</v>
      </c>
      <c r="D25" s="22">
        <v>0</v>
      </c>
      <c r="E25" s="22"/>
      <c r="F25" s="22">
        <v>0</v>
      </c>
      <c r="G25" s="22"/>
      <c r="H25" s="22">
        <v>0</v>
      </c>
      <c r="I25" s="22"/>
      <c r="J25" s="22">
        <v>0</v>
      </c>
      <c r="K25" s="22"/>
      <c r="L25" s="22">
        <v>0</v>
      </c>
      <c r="M25" s="22"/>
      <c r="N25" s="22">
        <f t="shared" si="1"/>
        <v>0</v>
      </c>
    </row>
    <row r="26" spans="1:14" ht="15">
      <c r="A26" s="29">
        <v>561</v>
      </c>
      <c r="B26" s="6" t="s">
        <v>12</v>
      </c>
      <c r="D26" s="22">
        <v>0</v>
      </c>
      <c r="E26" s="22"/>
      <c r="F26" s="22">
        <v>0</v>
      </c>
      <c r="G26" s="22"/>
      <c r="H26" s="22">
        <v>0</v>
      </c>
      <c r="I26" s="22"/>
      <c r="J26" s="22">
        <v>0</v>
      </c>
      <c r="K26" s="22"/>
      <c r="L26" s="22">
        <v>0</v>
      </c>
      <c r="M26" s="22"/>
      <c r="N26" s="22">
        <f t="shared" si="1"/>
        <v>0</v>
      </c>
    </row>
    <row r="27" spans="1:14" ht="15">
      <c r="A27" s="29">
        <v>571</v>
      </c>
      <c r="B27" s="6" t="s">
        <v>5</v>
      </c>
      <c r="D27" s="22">
        <v>0</v>
      </c>
      <c r="E27" s="22"/>
      <c r="F27" s="22">
        <v>0</v>
      </c>
      <c r="G27" s="22"/>
      <c r="H27" s="22">
        <v>0</v>
      </c>
      <c r="I27" s="22"/>
      <c r="J27" s="22">
        <v>0</v>
      </c>
      <c r="K27" s="22"/>
      <c r="L27" s="22">
        <v>0</v>
      </c>
      <c r="M27" s="22"/>
      <c r="N27" s="22">
        <f t="shared" si="1"/>
        <v>0</v>
      </c>
    </row>
    <row r="28" spans="1:14" ht="15">
      <c r="A28" s="29">
        <v>581</v>
      </c>
      <c r="B28" s="6" t="s">
        <v>23</v>
      </c>
      <c r="D28" s="22">
        <v>0</v>
      </c>
      <c r="E28" s="22"/>
      <c r="F28" s="22">
        <v>0</v>
      </c>
      <c r="G28" s="22"/>
      <c r="H28" s="22">
        <v>0</v>
      </c>
      <c r="I28" s="22"/>
      <c r="J28" s="22">
        <v>0</v>
      </c>
      <c r="K28" s="22"/>
      <c r="L28" s="22">
        <v>0</v>
      </c>
      <c r="M28" s="22"/>
      <c r="N28" s="22">
        <f t="shared" si="1"/>
        <v>0</v>
      </c>
    </row>
    <row r="29" spans="1:14" ht="15">
      <c r="A29" s="29">
        <v>582</v>
      </c>
      <c r="B29" s="6" t="s">
        <v>24</v>
      </c>
      <c r="D29" s="22">
        <v>0</v>
      </c>
      <c r="E29" s="22"/>
      <c r="F29" s="22">
        <v>0</v>
      </c>
      <c r="G29" s="22"/>
      <c r="H29" s="22">
        <v>0</v>
      </c>
      <c r="I29" s="22"/>
      <c r="J29" s="22">
        <v>0</v>
      </c>
      <c r="K29" s="22"/>
      <c r="L29" s="22">
        <v>0</v>
      </c>
      <c r="M29" s="22"/>
      <c r="N29" s="22">
        <f t="shared" si="1"/>
        <v>0</v>
      </c>
    </row>
    <row r="30" spans="1:14" ht="15">
      <c r="A30" s="29">
        <v>591</v>
      </c>
      <c r="B30" s="6" t="s">
        <v>6</v>
      </c>
      <c r="D30" s="22">
        <v>0</v>
      </c>
      <c r="E30" s="22"/>
      <c r="F30" s="22">
        <v>0</v>
      </c>
      <c r="G30" s="22"/>
      <c r="H30" s="22">
        <v>0</v>
      </c>
      <c r="I30" s="22"/>
      <c r="J30" s="22">
        <v>0</v>
      </c>
      <c r="K30" s="22"/>
      <c r="L30" s="22">
        <v>0</v>
      </c>
      <c r="M30" s="22"/>
      <c r="N30" s="22">
        <f t="shared" si="1"/>
        <v>0</v>
      </c>
    </row>
    <row r="31" spans="1:14" ht="15">
      <c r="A31" s="29">
        <v>611</v>
      </c>
      <c r="B31" s="6" t="s">
        <v>30</v>
      </c>
      <c r="D31" s="22">
        <v>0</v>
      </c>
      <c r="E31" s="22"/>
      <c r="F31" s="22">
        <v>0</v>
      </c>
      <c r="G31" s="22"/>
      <c r="H31" s="22">
        <v>0</v>
      </c>
      <c r="I31" s="22"/>
      <c r="J31" s="22">
        <v>0</v>
      </c>
      <c r="K31" s="22"/>
      <c r="L31" s="22">
        <v>0</v>
      </c>
      <c r="M31" s="22"/>
      <c r="N31" s="22">
        <f t="shared" si="1"/>
        <v>0</v>
      </c>
    </row>
    <row r="32" spans="1:14" ht="15">
      <c r="A32" s="29">
        <v>621</v>
      </c>
      <c r="B32" s="6" t="s">
        <v>28</v>
      </c>
      <c r="D32" s="22">
        <v>0</v>
      </c>
      <c r="E32" s="22"/>
      <c r="F32" s="22">
        <v>0</v>
      </c>
      <c r="G32" s="22"/>
      <c r="H32" s="22">
        <v>0</v>
      </c>
      <c r="I32" s="22"/>
      <c r="J32" s="22">
        <v>0</v>
      </c>
      <c r="K32" s="22"/>
      <c r="L32" s="22">
        <v>0</v>
      </c>
      <c r="M32" s="22"/>
      <c r="N32" s="22">
        <f t="shared" si="1"/>
        <v>0</v>
      </c>
    </row>
    <row r="33" spans="1:14" ht="15">
      <c r="A33" s="29">
        <v>623</v>
      </c>
      <c r="B33" s="6" t="s">
        <v>29</v>
      </c>
      <c r="D33" s="22">
        <v>0</v>
      </c>
      <c r="E33" s="22"/>
      <c r="F33" s="22">
        <v>0</v>
      </c>
      <c r="G33" s="22"/>
      <c r="H33" s="22">
        <v>0</v>
      </c>
      <c r="I33" s="22"/>
      <c r="J33" s="22">
        <v>0</v>
      </c>
      <c r="K33" s="22"/>
      <c r="L33" s="22">
        <v>0</v>
      </c>
      <c r="M33" s="22"/>
      <c r="N33" s="22">
        <f t="shared" si="1"/>
        <v>0</v>
      </c>
    </row>
    <row r="34" spans="1:14" ht="15">
      <c r="A34" s="29">
        <v>661</v>
      </c>
      <c r="B34" s="6" t="s">
        <v>61</v>
      </c>
      <c r="D34" s="22">
        <v>0</v>
      </c>
      <c r="E34" s="22"/>
      <c r="F34" s="22">
        <v>0</v>
      </c>
      <c r="G34" s="22"/>
      <c r="H34" s="22">
        <v>0</v>
      </c>
      <c r="I34" s="22"/>
      <c r="J34" s="22">
        <v>0</v>
      </c>
      <c r="K34" s="22"/>
      <c r="L34" s="22">
        <v>0</v>
      </c>
      <c r="M34" s="22"/>
      <c r="N34" s="22">
        <f t="shared" si="1"/>
        <v>0</v>
      </c>
    </row>
    <row r="35" spans="1:14" ht="15">
      <c r="A35" s="29"/>
      <c r="B35" s="6"/>
      <c r="D35" s="23"/>
      <c r="E35" s="22"/>
      <c r="F35" s="23"/>
      <c r="G35" s="22"/>
      <c r="H35" s="23"/>
      <c r="I35" s="22"/>
      <c r="J35" s="23"/>
      <c r="K35" s="24"/>
      <c r="L35" s="23"/>
      <c r="M35" s="22"/>
      <c r="N35" s="23"/>
    </row>
    <row r="36" spans="1:14" ht="15">
      <c r="A36" s="29"/>
      <c r="B36" s="6" t="s">
        <v>7</v>
      </c>
      <c r="D36" s="22">
        <f>SUM(D16:D34)</f>
        <v>0</v>
      </c>
      <c r="E36" s="22"/>
      <c r="F36" s="22">
        <f>SUM(F16:F34)</f>
        <v>0</v>
      </c>
      <c r="G36" s="22"/>
      <c r="H36" s="22">
        <f>SUM(H16:H34)</f>
        <v>0</v>
      </c>
      <c r="I36" s="22"/>
      <c r="J36" s="22">
        <f>SUM(J16:J34)</f>
        <v>0</v>
      </c>
      <c r="K36" s="22"/>
      <c r="L36" s="22">
        <f>SUM(L16:L34)</f>
        <v>0</v>
      </c>
      <c r="M36" s="22"/>
      <c r="N36" s="22">
        <f>SUM(N16:N34)</f>
        <v>0</v>
      </c>
    </row>
    <row r="37" spans="1:14" ht="15">
      <c r="A37" s="29"/>
      <c r="B37" s="6"/>
      <c r="D37" s="23"/>
      <c r="E37" s="22"/>
      <c r="F37" s="23"/>
      <c r="G37" s="22"/>
      <c r="H37" s="23"/>
      <c r="I37" s="22"/>
      <c r="J37" s="23"/>
      <c r="K37" s="24"/>
      <c r="L37" s="23"/>
      <c r="M37" s="22"/>
      <c r="N37" s="23"/>
    </row>
    <row r="38" spans="1:14" ht="15">
      <c r="A38" s="29">
        <v>691</v>
      </c>
      <c r="B38" s="6" t="s">
        <v>13</v>
      </c>
      <c r="D38" s="22">
        <v>0</v>
      </c>
      <c r="E38" s="22"/>
      <c r="F38" s="22">
        <v>0</v>
      </c>
      <c r="G38" s="22"/>
      <c r="H38" s="22">
        <v>0</v>
      </c>
      <c r="I38" s="22"/>
      <c r="J38" s="22">
        <v>0</v>
      </c>
      <c r="K38" s="22"/>
      <c r="L38" s="22">
        <v>0</v>
      </c>
      <c r="M38" s="22"/>
      <c r="N38" s="24">
        <f>D38+F38+H38+J38+L38</f>
        <v>0</v>
      </c>
    </row>
    <row r="39" spans="1:14" ht="15">
      <c r="A39" s="29">
        <v>693</v>
      </c>
      <c r="B39" s="6" t="s">
        <v>14</v>
      </c>
      <c r="D39" s="22">
        <v>0</v>
      </c>
      <c r="E39" s="22"/>
      <c r="F39" s="22">
        <v>0</v>
      </c>
      <c r="G39" s="22"/>
      <c r="H39" s="22">
        <v>0</v>
      </c>
      <c r="I39" s="22"/>
      <c r="J39" s="22">
        <v>0</v>
      </c>
      <c r="K39" s="22"/>
      <c r="L39" s="22">
        <v>0</v>
      </c>
      <c r="M39" s="22"/>
      <c r="N39" s="22">
        <f>SUM(D39:L39)</f>
        <v>0</v>
      </c>
    </row>
    <row r="40" spans="1:14" ht="15">
      <c r="A40" s="29"/>
      <c r="D40" s="23"/>
      <c r="E40" s="22"/>
      <c r="F40" s="23"/>
      <c r="G40" s="22"/>
      <c r="H40" s="23"/>
      <c r="I40" s="22"/>
      <c r="J40" s="23"/>
      <c r="K40" s="24"/>
      <c r="L40" s="23"/>
      <c r="M40" s="22"/>
      <c r="N40" s="23"/>
    </row>
    <row r="41" spans="1:14" ht="15">
      <c r="A41" s="29"/>
      <c r="B41" t="s">
        <v>8</v>
      </c>
      <c r="D41" s="22">
        <f>SUM(D38:D39)</f>
        <v>0</v>
      </c>
      <c r="E41" s="22"/>
      <c r="F41" s="22">
        <f>SUM(F38:F39)</f>
        <v>0</v>
      </c>
      <c r="G41" s="22"/>
      <c r="H41" s="22">
        <f>SUM(H38:H39)</f>
        <v>0</v>
      </c>
      <c r="I41" s="30"/>
      <c r="J41" s="22">
        <f>SUM(J38:J39)</f>
        <v>0</v>
      </c>
      <c r="K41" s="22"/>
      <c r="L41" s="22">
        <f>SUM(L38:L39)</f>
        <v>0</v>
      </c>
      <c r="M41" s="22"/>
      <c r="N41" s="22">
        <f>SUM(N38:N39)</f>
        <v>0</v>
      </c>
    </row>
    <row r="42" spans="1:14" ht="15">
      <c r="A42" s="29"/>
      <c r="D42" s="23"/>
      <c r="E42" s="22"/>
      <c r="F42" s="23"/>
      <c r="G42" s="22"/>
      <c r="H42" s="23"/>
      <c r="I42" s="22"/>
      <c r="J42" s="23"/>
      <c r="K42" s="24"/>
      <c r="L42" s="23"/>
      <c r="M42" s="22"/>
      <c r="N42" s="23"/>
    </row>
    <row r="43" spans="1:14" ht="15">
      <c r="A43" s="29"/>
      <c r="B43" t="s">
        <v>9</v>
      </c>
      <c r="D43" s="22">
        <f>D14+D36+D41</f>
        <v>0</v>
      </c>
      <c r="E43" s="22"/>
      <c r="F43" s="22">
        <f>F14+F36+F41</f>
        <v>0</v>
      </c>
      <c r="G43" s="22"/>
      <c r="H43" s="22">
        <f>H14+H36+H41</f>
        <v>0</v>
      </c>
      <c r="I43" s="22"/>
      <c r="J43" s="22">
        <f>J14+J36+J41</f>
        <v>0</v>
      </c>
      <c r="K43" s="22"/>
      <c r="L43" s="22">
        <f>L14+L36+L41</f>
        <v>0</v>
      </c>
      <c r="M43" s="22"/>
      <c r="N43" s="22">
        <f>N14+N36+N41</f>
        <v>0</v>
      </c>
    </row>
    <row r="44" spans="1:14" ht="15">
      <c r="A44" s="29"/>
      <c r="D44" s="22"/>
      <c r="E44" s="22"/>
      <c r="F44" s="22"/>
      <c r="G44" s="22"/>
      <c r="H44" s="22"/>
      <c r="I44" s="22"/>
      <c r="J44" s="22"/>
      <c r="K44" s="22"/>
      <c r="L44" s="22"/>
      <c r="M44" s="22"/>
      <c r="N44" s="22"/>
    </row>
    <row r="45" spans="1:14" ht="15">
      <c r="A45" s="29"/>
      <c r="B45" t="s">
        <v>32</v>
      </c>
      <c r="D45" s="22">
        <f>+(D43-D34-D41)*N1</f>
        <v>0</v>
      </c>
      <c r="E45" s="22"/>
      <c r="F45" s="22">
        <f>+(F43-F34-F41)*N1</f>
        <v>0</v>
      </c>
      <c r="G45" s="22"/>
      <c r="H45" s="22">
        <f>+(H43-H34-H41)*N1</f>
        <v>0</v>
      </c>
      <c r="I45" s="22"/>
      <c r="J45" s="22">
        <f>+(J43-J34-J41)*N1</f>
        <v>0</v>
      </c>
      <c r="K45" s="22"/>
      <c r="L45" s="22">
        <f>+(L43-L34-L41)*N1</f>
        <v>0</v>
      </c>
      <c r="M45" s="22"/>
      <c r="N45" s="22">
        <f>SUM(D45:L45)</f>
        <v>0</v>
      </c>
    </row>
    <row r="46" spans="1:14" ht="15">
      <c r="A46" s="29"/>
      <c r="D46" s="23"/>
      <c r="E46" s="22"/>
      <c r="F46" s="23"/>
      <c r="G46" s="22"/>
      <c r="H46" s="23"/>
      <c r="I46" s="22"/>
      <c r="J46" s="23"/>
      <c r="K46" s="24"/>
      <c r="L46" s="23"/>
      <c r="M46" s="22"/>
      <c r="N46" s="23"/>
    </row>
    <row r="47" spans="1:14" ht="15.75" thickBot="1">
      <c r="A47" s="29"/>
      <c r="B47" t="s">
        <v>10</v>
      </c>
      <c r="D47" s="39">
        <f>SUM(D43:D45)</f>
        <v>0</v>
      </c>
      <c r="E47" s="22"/>
      <c r="F47" s="39">
        <f>SUM(F43:F45)</f>
        <v>0</v>
      </c>
      <c r="G47" s="22"/>
      <c r="H47" s="39">
        <f>SUM(H43:H45)</f>
        <v>0</v>
      </c>
      <c r="I47" s="22"/>
      <c r="J47" s="39">
        <f>SUM(J43:J45)</f>
        <v>0</v>
      </c>
      <c r="K47" s="22"/>
      <c r="L47" s="39">
        <f>SUM(L43:L45)</f>
        <v>0</v>
      </c>
      <c r="M47" s="22"/>
      <c r="N47" s="39">
        <f>SUM(N43:N45)</f>
        <v>0</v>
      </c>
    </row>
    <row r="48" ht="15.75" thickTop="1"/>
  </sheetData>
  <sheetProtection/>
  <mergeCells count="2">
    <mergeCell ref="A1:B1"/>
    <mergeCell ref="C3:H3"/>
  </mergeCells>
  <printOptions/>
  <pageMargins left="0.7" right="0.7" top="0.75" bottom="0.75" header="0.3" footer="0.3"/>
  <pageSetup fitToHeight="1" fitToWidth="1" horizontalDpi="1200" verticalDpi="1200" orientation="portrait"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studentvpr</dc:creator>
  <cp:keywords/>
  <dc:description/>
  <cp:lastModifiedBy>Keeley, Kim</cp:lastModifiedBy>
  <cp:lastPrinted>2020-11-17T21:22:47Z</cp:lastPrinted>
  <dcterms:created xsi:type="dcterms:W3CDTF">2000-01-26T18:30:03Z</dcterms:created>
  <dcterms:modified xsi:type="dcterms:W3CDTF">2023-12-07T17:09:37Z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ies>
</file>